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225" windowWidth="14805" windowHeight="7890"/>
  </bookViews>
  <sheets>
    <sheet name="2023" sheetId="2" r:id="rId1"/>
  </sheets>
  <definedNames>
    <definedName name="_xlnm.Print_Area" localSheetId="0">'2023'!$A$1:$E$53</definedName>
  </definedNames>
  <calcPr calcId="124519"/>
</workbook>
</file>

<file path=xl/calcChain.xml><?xml version="1.0" encoding="utf-8"?>
<calcChain xmlns="http://schemas.openxmlformats.org/spreadsheetml/2006/main">
  <c r="E51" i="2"/>
  <c r="E50"/>
  <c r="E49"/>
  <c r="E48"/>
  <c r="E47"/>
  <c r="D46"/>
  <c r="C46"/>
  <c r="E45"/>
  <c r="E44"/>
  <c r="D43"/>
  <c r="E43" s="1"/>
  <c r="C43"/>
  <c r="C52" s="1"/>
  <c r="D42"/>
  <c r="E42" s="1"/>
  <c r="E41"/>
  <c r="E40"/>
  <c r="E37"/>
  <c r="C37"/>
  <c r="E36"/>
  <c r="E35"/>
  <c r="E34"/>
  <c r="D33"/>
  <c r="E33" s="1"/>
  <c r="D32"/>
  <c r="E32" s="1"/>
  <c r="C32"/>
  <c r="D31"/>
  <c r="E31" s="1"/>
  <c r="C31"/>
  <c r="D30"/>
  <c r="E30" s="1"/>
  <c r="D29"/>
  <c r="D26" s="1"/>
  <c r="D28"/>
  <c r="E28" s="1"/>
  <c r="D27"/>
  <c r="E27" s="1"/>
  <c r="C26"/>
  <c r="C25" s="1"/>
  <c r="E24"/>
  <c r="D24"/>
  <c r="C24"/>
  <c r="C23"/>
  <c r="E23" s="1"/>
  <c r="E22"/>
  <c r="C22"/>
  <c r="D21"/>
  <c r="E21" s="1"/>
  <c r="E20"/>
  <c r="D20"/>
  <c r="C20"/>
  <c r="E18"/>
  <c r="D18"/>
  <c r="C18"/>
  <c r="E17"/>
  <c r="E16"/>
  <c r="D16"/>
  <c r="D15"/>
  <c r="E15" s="1"/>
  <c r="C15"/>
  <c r="E14"/>
  <c r="D14"/>
  <c r="C14"/>
  <c r="E13"/>
  <c r="E12"/>
  <c r="D12"/>
  <c r="C12"/>
  <c r="C11" s="1"/>
  <c r="C10" s="1"/>
  <c r="C38" s="1"/>
  <c r="D11"/>
  <c r="D10" s="1"/>
  <c r="E46" l="1"/>
  <c r="E10"/>
  <c r="E26"/>
  <c r="D25"/>
  <c r="E25" s="1"/>
  <c r="E11"/>
  <c r="E29"/>
  <c r="D52"/>
  <c r="E52" s="1"/>
  <c r="D38" l="1"/>
  <c r="E38" s="1"/>
</calcChain>
</file>

<file path=xl/sharedStrings.xml><?xml version="1.0" encoding="utf-8"?>
<sst xmlns="http://schemas.openxmlformats.org/spreadsheetml/2006/main" count="71" uniqueCount="68">
  <si>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</si>
  <si>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</si>
  <si>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</si>
  <si>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</si>
  <si>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</si>
  <si>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</si>
  <si>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</si>
  <si>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</si>
  <si>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</si>
  <si>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</si>
  <si>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</si>
  <si>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</si>
  <si>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</si>
  <si>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</si>
  <si>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</si>
  <si>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</si>
  <si>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</si>
  <si>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</si>
  <si>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</si>
  <si>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</si>
  <si>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</si>
  <si>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</si>
  <si>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</si>
  <si>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</si>
  <si>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</si>
  <si>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</si>
  <si>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</si>
  <si>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План</t>
  </si>
  <si>
    <t>Исполнено</t>
  </si>
  <si>
    <t>% исполнения</t>
  </si>
  <si>
    <t>Остатки на начало года</t>
  </si>
  <si>
    <t>1.1.8.</t>
  </si>
  <si>
    <t>Мероприятия по землеустройству и землепользованию (выполнение кадастровых работ)</t>
  </si>
  <si>
    <t>Обустройство и содержание пешеходных дорожек</t>
  </si>
  <si>
    <t>Подпрограмма"Организация муниципального управления"</t>
  </si>
  <si>
    <t>Реализация проектов самообложения за счет средств населения</t>
  </si>
  <si>
    <t>Реализация проектов инициативного бюджетирования, за счет средств местного бюджета</t>
  </si>
  <si>
    <t>2.1.2.</t>
  </si>
  <si>
    <t>Реализация проектов инициативного бюджетирования, за счет средств населения и спонсоров</t>
  </si>
  <si>
    <t>2.1.3.</t>
  </si>
  <si>
    <t>Реализация проектов инициативного бюджетирования,за счет средств бюджета УР</t>
  </si>
  <si>
    <t>Муниципальная программа"Создание условий для устойчивого экономического развития"</t>
  </si>
  <si>
    <t>3.1.</t>
  </si>
  <si>
    <t>Обеспечение комплексного развития сельских территорий (мероприятие по благоустройству сельских территорий)</t>
  </si>
  <si>
    <t>в т.ч местный бюджет</t>
  </si>
  <si>
    <t>бюджет УР</t>
  </si>
  <si>
    <t>бюджет РФ</t>
  </si>
  <si>
    <t>3.2.</t>
  </si>
  <si>
    <t>Субсидии на развитие сети автомобильных дорог Удмуртской Республики</t>
  </si>
  <si>
    <r>
      <t>Субсидии на обеспечение комплексного развития сельских территорий(благоустр.сельских территорий)</t>
    </r>
    <r>
      <rPr>
        <sz val="8"/>
        <color theme="1"/>
        <rFont val="Times New Roman"/>
        <family val="1"/>
        <charset val="204"/>
      </rPr>
      <t>(ремонтно-восстановит.работы с.Юски,ремонтно-восстановит.работы д.Н-Унтем,ремонт дор.полотна,обустройство водоотведения п.Кез)</t>
    </r>
  </si>
  <si>
    <t>Иные доходы,в т.ч:</t>
  </si>
  <si>
    <t>самообложение население(в части дорожной деятельности)</t>
  </si>
  <si>
    <t>самообложение бюджет УР(в части дорожной деятельности)</t>
  </si>
  <si>
    <t>инициативное бюджетирование за счет средств населения и спонсоров( в части дорожной деятельности)</t>
  </si>
  <si>
    <t>инициативное бюджетирование за счет средств бюджета УР(в части дорожной деятельности)</t>
  </si>
  <si>
    <t>Проведение государственной экспертизы проектной документации</t>
  </si>
  <si>
    <t>1.1.9.</t>
  </si>
  <si>
    <t>1.1.10.</t>
  </si>
  <si>
    <t>Расходы за счет безвозмездных поступлений в части дорожной жеятельности</t>
  </si>
  <si>
    <t>1.1.11.</t>
  </si>
  <si>
    <t>Комплекс работ по содержанию автомобильных дорог, приобретение дорожной техники за счет средств бюджета УР</t>
  </si>
  <si>
    <t>2.2.</t>
  </si>
  <si>
    <t>2.1.4.</t>
  </si>
  <si>
    <t>Субсидия из бюджета УР бюджетам муниципальных образований в УР на решение вопросов местного значения. осуществляемое с участием средств самообложения граждан</t>
  </si>
  <si>
    <t>Межбюджетные трансферты на комплекс работ по содержанию автомобильных дорог, приобретение дорожной техники за счет средств бюджета УР</t>
  </si>
  <si>
    <t>безвозмездные поступления,в части дорожной деятельности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</si>
  <si>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01.07.2024 год</t>
  </si>
  <si>
    <t>Приложение № 6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</si>
</sst>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2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i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2" fillId="0" borderId="0" xfId="0" applyFont="1" applyBorder="1"/>
    <xf numFmtId="0" fontId="2" fillId="0" borderId="1" xfId="0" applyFont="1" applyBorder="1" applyAlignment="1">
      <alignment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2" fontId="3" fillId="0" borderId="1" xfId="0" applyNumberFormat="1" applyFont="1" applyBorder="1" applyAlignment="1">
      <alignment wrapText="1"/>
    </xf>
    <xf numFmtId="0" fontId="6" fillId="0" borderId="0" xfId="0" applyFont="1"/>
    <xf numFmtId="0" fontId="3" fillId="0" borderId="1" xfId="0" applyFont="1" applyBorder="1"/>
    <xf numFmtId="4" fontId="2" fillId="0" borderId="1" xfId="0" applyNumberFormat="1" applyFont="1" applyBorder="1" applyAlignment="1"/>
    <xf numFmtId="164" fontId="3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/>
    <xf numFmtId="16" fontId="8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wrapText="1"/>
    </xf>
    <xf numFmtId="49" fontId="9" fillId="0" borderId="0" xfId="0" applyNumberFormat="1" applyFont="1"/>
    <xf numFmtId="14" fontId="8" fillId="0" borderId="1" xfId="0" applyNumberFormat="1" applyFont="1" applyBorder="1" applyAlignment="1">
      <alignment horizontal="center"/>
    </xf>
    <xf numFmtId="4" fontId="3" fillId="2" borderId="1" xfId="0" applyNumberFormat="1" applyFont="1" applyFill="1" applyBorder="1" applyAlignment="1"/>
    <xf numFmtId="49" fontId="6" fillId="0" borderId="0" xfId="0" applyNumberFormat="1" applyFont="1"/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4" fontId="3" fillId="0" borderId="1" xfId="0" applyNumberFormat="1" applyFont="1" applyBorder="1"/>
    <xf numFmtId="4" fontId="3" fillId="0" borderId="1" xfId="0" applyNumberFormat="1" applyFont="1" applyBorder="1" applyAlignment="1"/>
    <xf numFmtId="0" fontId="7" fillId="0" borderId="1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" fontId="4" fillId="0" borderId="1" xfId="0" applyNumberFormat="1" applyFont="1" applyBorder="1" applyAlignment="1"/>
    <xf numFmtId="49" fontId="10" fillId="0" borderId="0" xfId="0" applyNumberFormat="1" applyFont="1"/>
    <xf numFmtId="0" fontId="1" fillId="0" borderId="0" xfId="0" applyFont="1"/>
    <xf numFmtId="0" fontId="11" fillId="0" borderId="1" xfId="0" applyFont="1" applyBorder="1" applyAlignment="1">
      <alignment horizontal="center"/>
    </xf>
    <xf numFmtId="4" fontId="0" fillId="0" borderId="0" xfId="0" applyNumberFormat="1"/>
    <xf numFmtId="4" fontId="3" fillId="0" borderId="0" xfId="0" applyNumberFormat="1" applyFont="1" applyBorder="1"/>
    <xf numFmtId="165" fontId="3" fillId="0" borderId="0" xfId="0" applyNumberFormat="1" applyFont="1" applyBorder="1"/>
    <xf numFmtId="0" fontId="5" fillId="0" borderId="0" xfId="0" applyFont="1" applyBorder="1" applyAlignment="1">
      <alignment wrapText="1"/>
    </xf>
    <xf numFmtId="4" fontId="2" fillId="0" borderId="0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3"/>
  <sheetViews>
    <sheetView tabSelected="1" view="pageBreakPreview" zoomScaleSheetLayoutView="100" workbookViewId="0">
      <selection activeCell="D5" sqref="D5"/>
    </sheetView>
  </sheetViews>
  <sheetFormatPr defaultRowHeight="15"/>
  <cols>
    <col min="1" max="1" width="7.140625" customWidth="1"/>
    <col min="2" max="2" width="67.42578125" customWidth="1"/>
    <col min="3" max="3" width="16.42578125" customWidth="1"/>
    <col min="4" max="4" width="14.42578125" customWidth="1"/>
    <col min="8" max="8" width="12.42578125" bestFit="1" customWidth="1"/>
  </cols>
  <sheetData>
    <row r="1" spans="1:6" ht="15.75">
      <c r="A1" s="1"/>
      <c r="B1" s="1"/>
      <c r="C1" s="43" t="s">
        <v>67</v>
      </c>
    </row>
    <row r="2" spans="1:6" ht="15.75">
      <c r="A2" s="1"/>
      <c r="B2" s="1"/>
      <c r="C2" s="2"/>
    </row>
    <row r="3" spans="1:6" ht="15.75">
      <c r="A3" s="1"/>
      <c r="B3" s="1"/>
      <c r="C3" s="2"/>
    </row>
    <row r="4" spans="1:6" ht="15.75">
      <c r="A4" s="1"/>
      <c r="B4" s="1"/>
      <c r="C4" s="2"/>
    </row>
    <row r="5" spans="1:6" ht="15.75">
      <c r="A5" s="1"/>
      <c r="B5" s="1"/>
      <c r="C5" s="1"/>
    </row>
    <row r="6" spans="1:6" ht="63" customHeight="1">
      <c r="A6" s="1"/>
      <c r="B6" s="44" t="s">
        <v>66</v>
      </c>
      <c r="C6" s="44"/>
      <c r="D6" s="44"/>
    </row>
    <row r="7" spans="1:6" ht="15.75">
      <c r="A7" s="1"/>
      <c r="B7" s="1"/>
      <c r="C7" s="1"/>
    </row>
    <row r="8" spans="1:6" ht="15.75">
      <c r="A8" s="1"/>
      <c r="B8" s="1"/>
      <c r="C8" s="43" t="s">
        <v>20</v>
      </c>
    </row>
    <row r="9" spans="1:6" ht="47.25">
      <c r="A9" s="3" t="s">
        <v>0</v>
      </c>
      <c r="B9" s="4" t="s">
        <v>1</v>
      </c>
      <c r="C9" s="17" t="s">
        <v>27</v>
      </c>
      <c r="D9" s="15" t="s">
        <v>28</v>
      </c>
      <c r="E9" s="13" t="s">
        <v>29</v>
      </c>
    </row>
    <row r="10" spans="1:6" ht="31.5">
      <c r="A10" s="18">
        <v>1</v>
      </c>
      <c r="B10" s="19" t="s">
        <v>5</v>
      </c>
      <c r="C10" s="20">
        <f>C11</f>
        <v>160261828.68000001</v>
      </c>
      <c r="D10" s="20">
        <f>D11</f>
        <v>65421239.739999995</v>
      </c>
      <c r="E10" s="21">
        <f>D10/C10*100</f>
        <v>40.821473384425623</v>
      </c>
    </row>
    <row r="11" spans="1:6" ht="47.25">
      <c r="A11" s="22" t="s">
        <v>10</v>
      </c>
      <c r="B11" s="5" t="s">
        <v>6</v>
      </c>
      <c r="C11" s="23">
        <f>C12+C14+C15+C16+C17+C18+C20+C21+C22+C23+C24+C19</f>
        <v>160261828.68000001</v>
      </c>
      <c r="D11" s="23">
        <f>D12+D14+D15+D16+D17+D18+D20+D21+D22+D23+D24+D19</f>
        <v>65421239.739999995</v>
      </c>
      <c r="E11" s="21">
        <f t="shared" ref="E11:E52" si="0">D11/C11*100</f>
        <v>40.821473384425623</v>
      </c>
      <c r="F11" s="24"/>
    </row>
    <row r="12" spans="1:6" ht="31.5">
      <c r="A12" s="25" t="s">
        <v>11</v>
      </c>
      <c r="B12" s="6" t="s">
        <v>7</v>
      </c>
      <c r="C12" s="26">
        <f>28067350-6800000+7400000+9734323.16+428160.52-3719661.45-400000+480000+6639661.45-1162571.14-590300+590300-162154.12</f>
        <v>40505108.420000002</v>
      </c>
      <c r="D12" s="15">
        <f>5615997.27+1059467.49+6280187.39+149155.83+480000+3235820.89+90.19+1297296+610887.34+423501.65+3403730.61</f>
        <v>22556134.659999996</v>
      </c>
      <c r="E12" s="21">
        <f t="shared" si="0"/>
        <v>55.68713562278127</v>
      </c>
      <c r="F12" s="27"/>
    </row>
    <row r="13" spans="1:6" ht="78.75" hidden="1" customHeight="1">
      <c r="A13" s="28"/>
      <c r="B13" s="6"/>
      <c r="C13" s="26"/>
      <c r="D13" s="15"/>
      <c r="E13" s="21" t="e">
        <f t="shared" si="0"/>
        <v>#DIV/0!</v>
      </c>
      <c r="F13" s="27"/>
    </row>
    <row r="14" spans="1:6" ht="31.5">
      <c r="A14" s="29" t="s">
        <v>12</v>
      </c>
      <c r="B14" s="6" t="s">
        <v>3</v>
      </c>
      <c r="C14" s="26">
        <f>112850+598400+5063.05+593336.95-598400+762571.14-1400+1400</f>
        <v>1473821.1400000001</v>
      </c>
      <c r="D14" s="30">
        <f>110819+2511.04+56388.91</f>
        <v>169718.95</v>
      </c>
      <c r="E14" s="21">
        <f t="shared" si="0"/>
        <v>11.515573049793545</v>
      </c>
      <c r="F14" s="27"/>
    </row>
    <row r="15" spans="1:6" ht="15.75">
      <c r="A15" s="29" t="s">
        <v>13</v>
      </c>
      <c r="B15" s="6" t="s">
        <v>8</v>
      </c>
      <c r="C15" s="26">
        <f>6100000-30000</f>
        <v>6070000</v>
      </c>
      <c r="D15" s="15">
        <f>217916.2+951093.92+588324.39+3388+1640.96+138672.07+774326.65+147700</f>
        <v>2823062.1900000004</v>
      </c>
      <c r="E15" s="21">
        <f t="shared" si="0"/>
        <v>46.508438056013183</v>
      </c>
      <c r="F15" s="27"/>
    </row>
    <row r="16" spans="1:6" ht="46.5" customHeight="1">
      <c r="A16" s="29" t="s">
        <v>14</v>
      </c>
      <c r="B16" s="6" t="s">
        <v>4</v>
      </c>
      <c r="C16" s="26">
        <v>10971145</v>
      </c>
      <c r="D16" s="15">
        <f>1119269.3+1138251.3+797345.2+1220120.6+616697</f>
        <v>4891683.4000000004</v>
      </c>
      <c r="E16" s="21">
        <f t="shared" si="0"/>
        <v>44.586808396024303</v>
      </c>
      <c r="F16" s="27"/>
    </row>
    <row r="17" spans="1:7" ht="15.75" hidden="1" customHeight="1">
      <c r="A17" s="29" t="s">
        <v>17</v>
      </c>
      <c r="B17" s="6" t="s">
        <v>18</v>
      </c>
      <c r="C17" s="26"/>
      <c r="D17" s="15"/>
      <c r="E17" s="21" t="e">
        <f t="shared" si="0"/>
        <v>#DIV/0!</v>
      </c>
      <c r="F17" s="14"/>
    </row>
    <row r="18" spans="1:7" ht="15.75">
      <c r="A18" s="29" t="s">
        <v>17</v>
      </c>
      <c r="B18" s="6" t="s">
        <v>19</v>
      </c>
      <c r="C18" s="26">
        <f>300000+400000+30000</f>
        <v>730000</v>
      </c>
      <c r="D18" s="15">
        <f>11970+400000</f>
        <v>411970</v>
      </c>
      <c r="E18" s="21">
        <f t="shared" si="0"/>
        <v>56.434246575342463</v>
      </c>
      <c r="F18" s="27"/>
    </row>
    <row r="19" spans="1:7" ht="31.5">
      <c r="A19" s="29" t="s">
        <v>25</v>
      </c>
      <c r="B19" s="6" t="s">
        <v>55</v>
      </c>
      <c r="C19" s="26">
        <v>162154.12</v>
      </c>
      <c r="D19" s="15"/>
      <c r="E19" s="21"/>
      <c r="F19" s="27"/>
    </row>
    <row r="20" spans="1:7" ht="15.75">
      <c r="A20" s="29" t="s">
        <v>26</v>
      </c>
      <c r="B20" s="6" t="s">
        <v>18</v>
      </c>
      <c r="C20" s="26">
        <f>59241200+18861400+138600+11000000</f>
        <v>89241200</v>
      </c>
      <c r="D20" s="15">
        <f>25108032.54+5582501.91</f>
        <v>30690534.449999999</v>
      </c>
      <c r="E20" s="21">
        <f t="shared" si="0"/>
        <v>34.390544333783055</v>
      </c>
      <c r="F20" s="27"/>
    </row>
    <row r="21" spans="1:7" ht="31.5">
      <c r="A21" s="29" t="s">
        <v>31</v>
      </c>
      <c r="B21" s="6" t="s">
        <v>32</v>
      </c>
      <c r="C21" s="31">
        <v>300000</v>
      </c>
      <c r="D21" s="15">
        <f>10000+117700</f>
        <v>127700</v>
      </c>
      <c r="E21" s="21">
        <f t="shared" si="0"/>
        <v>42.56666666666667</v>
      </c>
      <c r="F21" s="27"/>
    </row>
    <row r="22" spans="1:7" ht="15.75">
      <c r="A22" s="29" t="s">
        <v>56</v>
      </c>
      <c r="B22" s="6" t="s">
        <v>33</v>
      </c>
      <c r="C22" s="31">
        <f>5708400-600000-3000000</f>
        <v>2108400</v>
      </c>
      <c r="D22" s="15"/>
      <c r="E22" s="21">
        <f t="shared" si="0"/>
        <v>0</v>
      </c>
      <c r="F22" s="27"/>
    </row>
    <row r="23" spans="1:7" ht="31.5" hidden="1">
      <c r="A23" s="29" t="s">
        <v>57</v>
      </c>
      <c r="B23" s="6" t="s">
        <v>58</v>
      </c>
      <c r="C23" s="31">
        <f>30000000-19000000-11000000</f>
        <v>0</v>
      </c>
      <c r="D23" s="15"/>
      <c r="E23" s="21" t="e">
        <f t="shared" si="0"/>
        <v>#DIV/0!</v>
      </c>
      <c r="F23" s="24"/>
    </row>
    <row r="24" spans="1:7" ht="31.5" hidden="1" customHeight="1">
      <c r="A24" s="29" t="s">
        <v>59</v>
      </c>
      <c r="B24" s="6" t="s">
        <v>60</v>
      </c>
      <c r="C24" s="31">
        <f>596623.32+8103376.68</f>
        <v>8700000</v>
      </c>
      <c r="D24" s="15">
        <f>447467.49+3021942.96+149155.83+131869.81</f>
        <v>3750436.0900000003</v>
      </c>
      <c r="E24" s="21">
        <f t="shared" si="0"/>
        <v>43.108460804597705</v>
      </c>
      <c r="F24" s="35"/>
      <c r="G24" s="36"/>
    </row>
    <row r="25" spans="1:7" ht="15.75">
      <c r="A25" s="32">
        <v>2</v>
      </c>
      <c r="B25" s="33" t="s">
        <v>9</v>
      </c>
      <c r="C25" s="34">
        <f>C26</f>
        <v>4020520</v>
      </c>
      <c r="D25" s="34">
        <f>D26</f>
        <v>1944143.2</v>
      </c>
      <c r="E25" s="21">
        <f t="shared" si="0"/>
        <v>48.355516201884328</v>
      </c>
      <c r="F25" s="27"/>
    </row>
    <row r="26" spans="1:7" ht="15.75">
      <c r="A26" s="29" t="s">
        <v>15</v>
      </c>
      <c r="B26" s="6" t="s">
        <v>34</v>
      </c>
      <c r="C26" s="31">
        <f>C28+C29+C30+C31+C27</f>
        <v>4020520</v>
      </c>
      <c r="D26" s="31">
        <f>D28+D29+D30+D31+D27</f>
        <v>1944143.2</v>
      </c>
      <c r="E26" s="21">
        <f t="shared" si="0"/>
        <v>48.355516201884328</v>
      </c>
      <c r="F26" s="27"/>
    </row>
    <row r="27" spans="1:7" ht="28.5" customHeight="1">
      <c r="A27" s="29" t="s">
        <v>61</v>
      </c>
      <c r="B27" s="6" t="s">
        <v>35</v>
      </c>
      <c r="C27" s="31">
        <v>1023250</v>
      </c>
      <c r="D27" s="31">
        <f>57560.8</f>
        <v>57560.800000000003</v>
      </c>
      <c r="E27" s="21">
        <f t="shared" si="0"/>
        <v>5.6252919618861474</v>
      </c>
      <c r="F27" s="27"/>
    </row>
    <row r="28" spans="1:7" ht="15.75" customHeight="1">
      <c r="A28" s="29" t="s">
        <v>16</v>
      </c>
      <c r="B28" s="6" t="s">
        <v>36</v>
      </c>
      <c r="C28" s="31">
        <v>180000</v>
      </c>
      <c r="D28" s="15">
        <f>177300</f>
        <v>177300</v>
      </c>
      <c r="E28" s="21">
        <f t="shared" si="0"/>
        <v>98.5</v>
      </c>
      <c r="F28" s="27"/>
    </row>
    <row r="29" spans="1:7" ht="27.75" customHeight="1">
      <c r="A29" s="29" t="s">
        <v>37</v>
      </c>
      <c r="B29" s="6" t="s">
        <v>38</v>
      </c>
      <c r="C29" s="31">
        <v>360000</v>
      </c>
      <c r="D29" s="15">
        <f>177300+177300</f>
        <v>354600</v>
      </c>
      <c r="E29" s="21">
        <f t="shared" si="0"/>
        <v>98.5</v>
      </c>
      <c r="F29" s="27"/>
    </row>
    <row r="30" spans="1:7" ht="28.5" customHeight="1">
      <c r="A30" s="29" t="s">
        <v>39</v>
      </c>
      <c r="B30" s="6" t="s">
        <v>40</v>
      </c>
      <c r="C30" s="31">
        <v>1200000</v>
      </c>
      <c r="D30" s="15">
        <f>1182000</f>
        <v>1182000</v>
      </c>
      <c r="E30" s="21">
        <f t="shared" si="0"/>
        <v>98.5</v>
      </c>
      <c r="F30" s="27"/>
    </row>
    <row r="31" spans="1:7" ht="15" customHeight="1">
      <c r="A31" s="29" t="s">
        <v>62</v>
      </c>
      <c r="B31" s="6" t="s">
        <v>63</v>
      </c>
      <c r="C31" s="31">
        <f>278520+900000+78750</f>
        <v>1257270</v>
      </c>
      <c r="D31" s="15">
        <f>172682.4</f>
        <v>172682.4</v>
      </c>
      <c r="E31" s="21">
        <f t="shared" si="0"/>
        <v>13.734710921281826</v>
      </c>
      <c r="F31" s="27"/>
    </row>
    <row r="32" spans="1:7" ht="31.5">
      <c r="A32" s="32">
        <v>3</v>
      </c>
      <c r="B32" s="33" t="s">
        <v>41</v>
      </c>
      <c r="C32" s="34">
        <f>C37+C33</f>
        <v>6280000</v>
      </c>
      <c r="D32" s="34">
        <f>D37+D33</f>
        <v>2076974.2799999998</v>
      </c>
      <c r="E32" s="21">
        <f t="shared" si="0"/>
        <v>33.072838853503185</v>
      </c>
      <c r="F32" s="27"/>
    </row>
    <row r="33" spans="1:8" ht="19.5" customHeight="1">
      <c r="A33" s="29" t="s">
        <v>42</v>
      </c>
      <c r="B33" s="6" t="s">
        <v>43</v>
      </c>
      <c r="C33" s="34">
        <v>6171343.0899999999</v>
      </c>
      <c r="D33" s="34">
        <f>D34+D35+D36</f>
        <v>2076974.2799999998</v>
      </c>
      <c r="E33" s="21">
        <f t="shared" si="0"/>
        <v>33.655141996002683</v>
      </c>
      <c r="F33" s="27"/>
    </row>
    <row r="34" spans="1:8" ht="15.75">
      <c r="A34" s="29"/>
      <c r="B34" s="6" t="s">
        <v>44</v>
      </c>
      <c r="C34" s="34">
        <v>291343.09000000003</v>
      </c>
      <c r="D34" s="34">
        <v>98051.93</v>
      </c>
      <c r="E34" s="21">
        <f t="shared" si="0"/>
        <v>33.65514177803221</v>
      </c>
      <c r="F34" s="27"/>
      <c r="H34" s="38"/>
    </row>
    <row r="35" spans="1:8" ht="15.75">
      <c r="A35" s="29"/>
      <c r="B35" s="6" t="s">
        <v>45</v>
      </c>
      <c r="C35" s="34">
        <v>176400</v>
      </c>
      <c r="D35" s="34">
        <v>59367.67</v>
      </c>
      <c r="E35" s="21">
        <f t="shared" si="0"/>
        <v>33.65514172335601</v>
      </c>
      <c r="F35" s="27"/>
    </row>
    <row r="36" spans="1:8" ht="15.75">
      <c r="A36" s="29"/>
      <c r="B36" s="6" t="s">
        <v>46</v>
      </c>
      <c r="C36" s="34">
        <v>5703600</v>
      </c>
      <c r="D36" s="34">
        <v>1919554.68</v>
      </c>
      <c r="E36" s="21">
        <f t="shared" si="0"/>
        <v>33.655142015569112</v>
      </c>
      <c r="F36" s="27"/>
    </row>
    <row r="37" spans="1:8" ht="31.5">
      <c r="A37" s="29" t="s">
        <v>47</v>
      </c>
      <c r="B37" s="6" t="s">
        <v>3</v>
      </c>
      <c r="C37" s="31">
        <f>400000-291343.09</f>
        <v>108656.90999999997</v>
      </c>
      <c r="D37" s="15"/>
      <c r="E37" s="21">
        <f t="shared" si="0"/>
        <v>0</v>
      </c>
      <c r="F37" s="24"/>
    </row>
    <row r="38" spans="1:8" ht="15.75">
      <c r="A38" s="37"/>
      <c r="B38" s="10" t="s">
        <v>24</v>
      </c>
      <c r="C38" s="16">
        <f>C10+C25+C32</f>
        <v>170562348.68000001</v>
      </c>
      <c r="D38" s="16">
        <f>D10+D25+D32</f>
        <v>69442357.219999999</v>
      </c>
      <c r="E38" s="21">
        <f t="shared" si="0"/>
        <v>40.713766993373227</v>
      </c>
      <c r="F38" s="27"/>
    </row>
    <row r="39" spans="1:8" ht="15.75">
      <c r="A39" s="45" t="s">
        <v>21</v>
      </c>
      <c r="B39" s="46"/>
      <c r="C39" s="47"/>
      <c r="D39" s="1"/>
      <c r="E39" s="1"/>
      <c r="F39" s="27"/>
    </row>
    <row r="40" spans="1:8" ht="15.75">
      <c r="A40" s="11"/>
      <c r="B40" s="12" t="s">
        <v>30</v>
      </c>
      <c r="C40" s="12">
        <v>10162483.68</v>
      </c>
      <c r="D40" s="1">
        <v>10162483.68</v>
      </c>
      <c r="E40" s="1">
        <f>D40/C40*100</f>
        <v>100</v>
      </c>
      <c r="F40" s="27"/>
    </row>
    <row r="41" spans="1:8" ht="94.5">
      <c r="A41" s="7"/>
      <c r="B41" s="8" t="s">
        <v>2</v>
      </c>
      <c r="C41" s="39">
        <v>41767000</v>
      </c>
      <c r="D41" s="1">
        <v>21850923.260000002</v>
      </c>
      <c r="E41" s="40">
        <f t="shared" si="0"/>
        <v>52.316238322120334</v>
      </c>
      <c r="F41" s="27"/>
    </row>
    <row r="42" spans="1:8" ht="47.25">
      <c r="A42" s="7"/>
      <c r="B42" s="8" t="s">
        <v>22</v>
      </c>
      <c r="C42" s="39">
        <v>10971145</v>
      </c>
      <c r="D42" s="1">
        <f>4274986.4+616697</f>
        <v>4891683.4000000004</v>
      </c>
      <c r="E42" s="40">
        <f>D42/C42*100</f>
        <v>44.586808396024303</v>
      </c>
      <c r="F42" s="27"/>
    </row>
    <row r="43" spans="1:8" ht="31.5">
      <c r="A43" s="7"/>
      <c r="B43" s="8" t="s">
        <v>48</v>
      </c>
      <c r="C43" s="39">
        <f>59241200+19000000+11000000</f>
        <v>89241200</v>
      </c>
      <c r="D43" s="1">
        <f>25108032.54+5582501.91</f>
        <v>30690534.449999999</v>
      </c>
      <c r="E43" s="40">
        <f t="shared" si="0"/>
        <v>34.390544333783055</v>
      </c>
      <c r="F43" s="27"/>
    </row>
    <row r="44" spans="1:8" ht="54.75">
      <c r="A44" s="7"/>
      <c r="B44" s="8" t="s">
        <v>49</v>
      </c>
      <c r="C44" s="39">
        <v>5880000</v>
      </c>
      <c r="D44" s="1">
        <v>1978922.35</v>
      </c>
      <c r="E44" s="40">
        <f t="shared" si="0"/>
        <v>33.655142006802727</v>
      </c>
      <c r="F44" s="27"/>
    </row>
    <row r="45" spans="1:8" ht="47.25">
      <c r="A45" s="7"/>
      <c r="B45" s="8" t="s">
        <v>64</v>
      </c>
      <c r="C45" s="39">
        <v>8700000</v>
      </c>
      <c r="D45" s="1">
        <v>4007526.28</v>
      </c>
      <c r="E45" s="40">
        <f t="shared" si="0"/>
        <v>46.06352045977011</v>
      </c>
      <c r="F45" s="27"/>
    </row>
    <row r="46" spans="1:8" ht="15.75">
      <c r="A46" s="7"/>
      <c r="B46" s="41" t="s">
        <v>50</v>
      </c>
      <c r="C46" s="39">
        <f>C47+C48+C49+C50+C51</f>
        <v>3840520</v>
      </c>
      <c r="D46" s="39">
        <f>D47+D48+D49+D50</f>
        <v>3840520</v>
      </c>
      <c r="E46" s="40">
        <f t="shared" si="0"/>
        <v>100</v>
      </c>
      <c r="F46" s="27"/>
    </row>
    <row r="47" spans="1:8" ht="15.75">
      <c r="A47" s="7"/>
      <c r="B47" s="8" t="s">
        <v>51</v>
      </c>
      <c r="C47" s="39">
        <v>1023250</v>
      </c>
      <c r="D47" s="1">
        <v>1023250</v>
      </c>
      <c r="E47" s="40">
        <f t="shared" si="0"/>
        <v>100</v>
      </c>
      <c r="F47" s="24"/>
    </row>
    <row r="48" spans="1:8" ht="15.75">
      <c r="A48" s="7"/>
      <c r="B48" s="8" t="s">
        <v>52</v>
      </c>
      <c r="C48" s="39">
        <v>1257270</v>
      </c>
      <c r="D48" s="1">
        <v>1257270</v>
      </c>
      <c r="E48" s="40">
        <f t="shared" si="0"/>
        <v>100</v>
      </c>
      <c r="F48" s="27"/>
    </row>
    <row r="49" spans="1:6" ht="31.5">
      <c r="A49" s="7"/>
      <c r="B49" s="8" t="s">
        <v>53</v>
      </c>
      <c r="C49" s="39">
        <v>360000</v>
      </c>
      <c r="D49" s="1">
        <v>360000</v>
      </c>
      <c r="E49" s="40">
        <f t="shared" si="0"/>
        <v>100</v>
      </c>
      <c r="F49" s="27"/>
    </row>
    <row r="50" spans="1:6" ht="31.5">
      <c r="A50" s="7"/>
      <c r="B50" s="8" t="s">
        <v>54</v>
      </c>
      <c r="C50" s="39">
        <v>1200000</v>
      </c>
      <c r="D50" s="1">
        <v>1200000</v>
      </c>
      <c r="E50" s="40">
        <f t="shared" si="0"/>
        <v>100</v>
      </c>
    </row>
    <row r="51" spans="1:6" ht="15.75" hidden="1">
      <c r="A51" s="7"/>
      <c r="B51" s="8" t="s">
        <v>65</v>
      </c>
      <c r="C51" s="39"/>
      <c r="D51" s="1"/>
      <c r="E51" s="40" t="e">
        <f t="shared" si="0"/>
        <v>#DIV/0!</v>
      </c>
    </row>
    <row r="52" spans="1:6" ht="15.75">
      <c r="A52" s="7"/>
      <c r="B52" s="9" t="s">
        <v>23</v>
      </c>
      <c r="C52" s="42">
        <f>C41+C42+C43+C44+C40+C46+C45</f>
        <v>170562348.68000001</v>
      </c>
      <c r="D52" s="42">
        <f>D41+D42+D43+D44+D40+D46+D45</f>
        <v>77422593.420000002</v>
      </c>
      <c r="E52" s="40">
        <f t="shared" si="0"/>
        <v>45.39254649058342</v>
      </c>
    </row>
    <row r="53" spans="1:6" ht="15.75">
      <c r="A53" s="1"/>
      <c r="B53" s="1"/>
      <c r="C53" s="1"/>
    </row>
  </sheetData>
  <mergeCells count="2">
    <mergeCell ref="B6:D6"/>
    <mergeCell ref="A39:C39"/>
  </mergeCells>
  <pageMargins left="0.70866141732283472" right="0.70866141732283472" top="0.74803149606299213" bottom="0.74803149606299213" header="0.31496062992125984" footer="0.31496062992125984"/>
  <pageSetup paperSize="9" scale="5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2023</vt:lpstr>
      <vt:lpstr>'2023'!Область_печати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2024-08-16T05:03:52Z</dcterms:modified>
</cp:coreProperties>
</file>