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User\Desktop\МОЯ\Урасинова\УТВЕРЖДЕННЫЕ ПРОГРАММЫ  на 2015-2020 г\2022-2026 МП округа\ПЕРЕЧЕНЬ МП до 2026 года\5. Создание условий для устойчивого экономического развития\О внес. изм. в 412 от 16.11 .2023 (кадарстр работы)\"/>
    </mc:Choice>
  </mc:AlternateContent>
  <xr:revisionPtr revIDLastSave="0" documentId="13_ncr:1_{2D96BEAE-0785-4CAC-B830-143CD3CA5F5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5" sheetId="1" r:id="rId1"/>
    <sheet name="6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2" l="1"/>
  <c r="E71" i="2"/>
  <c r="E70" i="2"/>
  <c r="E69" i="2"/>
  <c r="E68" i="2"/>
  <c r="E67" i="2"/>
  <c r="E66" i="2"/>
  <c r="E65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J49" i="2"/>
  <c r="J17" i="2" s="1"/>
  <c r="F49" i="2"/>
  <c r="E49" i="2"/>
  <c r="J48" i="2"/>
  <c r="F48" i="2"/>
  <c r="E48" i="2"/>
  <c r="J47" i="2"/>
  <c r="F47" i="2"/>
  <c r="E47" i="2"/>
  <c r="E46" i="2"/>
  <c r="E45" i="2"/>
  <c r="J44" i="2"/>
  <c r="F44" i="2"/>
  <c r="E44" i="2"/>
  <c r="E43" i="2"/>
  <c r="E42" i="2"/>
  <c r="E41" i="2"/>
  <c r="E40" i="2"/>
  <c r="E39" i="2"/>
  <c r="E38" i="2"/>
  <c r="E37" i="2"/>
  <c r="E36" i="2"/>
  <c r="E35" i="2"/>
  <c r="E34" i="2"/>
  <c r="J33" i="2"/>
  <c r="J32" i="2" s="1"/>
  <c r="I33" i="2"/>
  <c r="I32" i="2" s="1"/>
  <c r="H33" i="2"/>
  <c r="H32" i="2" s="1"/>
  <c r="G33" i="2"/>
  <c r="F33" i="2"/>
  <c r="E33" i="2" s="1"/>
  <c r="G32" i="2"/>
  <c r="F32" i="2"/>
  <c r="E31" i="2"/>
  <c r="H30" i="2"/>
  <c r="E30" i="2" s="1"/>
  <c r="E29" i="2"/>
  <c r="E28" i="2"/>
  <c r="E27" i="2"/>
  <c r="E26" i="2"/>
  <c r="E25" i="2"/>
  <c r="L24" i="2"/>
  <c r="K24" i="2"/>
  <c r="J24" i="2"/>
  <c r="I24" i="2"/>
  <c r="I13" i="2" s="1"/>
  <c r="H24" i="2"/>
  <c r="E24" i="2"/>
  <c r="E23" i="2"/>
  <c r="L22" i="2"/>
  <c r="K22" i="2"/>
  <c r="J22" i="2"/>
  <c r="H22" i="2"/>
  <c r="H21" i="2" s="1"/>
  <c r="G22" i="2"/>
  <c r="F22" i="2"/>
  <c r="L21" i="2"/>
  <c r="K21" i="2"/>
  <c r="J21" i="2"/>
  <c r="I20" i="2"/>
  <c r="H20" i="2"/>
  <c r="F20" i="2"/>
  <c r="E20" i="2" s="1"/>
  <c r="K19" i="2"/>
  <c r="J19" i="2"/>
  <c r="I19" i="2"/>
  <c r="H19" i="2"/>
  <c r="F19" i="2"/>
  <c r="E19" i="2" s="1"/>
  <c r="E18" i="2"/>
  <c r="F17" i="2"/>
  <c r="J16" i="2"/>
  <c r="F16" i="2"/>
  <c r="E16" i="2"/>
  <c r="J15" i="2"/>
  <c r="F15" i="2"/>
  <c r="E15" i="2" s="1"/>
  <c r="I14" i="2"/>
  <c r="H14" i="2"/>
  <c r="F14" i="2"/>
  <c r="E14" i="2" s="1"/>
  <c r="L13" i="2"/>
  <c r="L11" i="2" s="1"/>
  <c r="L10" i="2" s="1"/>
  <c r="K13" i="2"/>
  <c r="J13" i="2"/>
  <c r="J11" i="2" s="1"/>
  <c r="J10" i="2" s="1"/>
  <c r="H13" i="2"/>
  <c r="G13" i="2"/>
  <c r="F13" i="2"/>
  <c r="E12" i="2"/>
  <c r="K11" i="2"/>
  <c r="K10" i="2" s="1"/>
  <c r="G11" i="2"/>
  <c r="P10" i="1"/>
  <c r="S66" i="1"/>
  <c r="R66" i="1"/>
  <c r="Q66" i="1"/>
  <c r="P66" i="1"/>
  <c r="O66" i="1"/>
  <c r="N66" i="1"/>
  <c r="M66" i="1"/>
  <c r="R63" i="1"/>
  <c r="R10" i="1" s="1"/>
  <c r="R9" i="1" s="1"/>
  <c r="R7" i="1" s="1"/>
  <c r="P58" i="1"/>
  <c r="P56" i="1"/>
  <c r="P53" i="1"/>
  <c r="P51" i="1"/>
  <c r="P48" i="1"/>
  <c r="P46" i="1"/>
  <c r="P41" i="1"/>
  <c r="P37" i="1"/>
  <c r="P11" i="1" s="1"/>
  <c r="M29" i="1"/>
  <c r="M26" i="1" s="1"/>
  <c r="M9" i="1" s="1"/>
  <c r="M7" i="1" s="1"/>
  <c r="M23" i="1"/>
  <c r="S11" i="1"/>
  <c r="R11" i="1"/>
  <c r="Q11" i="1"/>
  <c r="Q9" i="1" s="1"/>
  <c r="Q7" i="1" s="1"/>
  <c r="S10" i="1"/>
  <c r="S9" i="1" s="1"/>
  <c r="S7" i="1" s="1"/>
  <c r="O10" i="1"/>
  <c r="O9" i="1"/>
  <c r="O7" i="1" s="1"/>
  <c r="I11" i="2" l="1"/>
  <c r="I10" i="2" s="1"/>
  <c r="H10" i="2"/>
  <c r="E21" i="2"/>
  <c r="E32" i="2"/>
  <c r="E13" i="2"/>
  <c r="E17" i="2"/>
  <c r="E22" i="2"/>
  <c r="F11" i="2"/>
  <c r="H11" i="2"/>
  <c r="I22" i="2"/>
  <c r="I21" i="2" s="1"/>
  <c r="P9" i="1"/>
  <c r="P7" i="1" s="1"/>
  <c r="F10" i="2" l="1"/>
  <c r="E10" i="2" s="1"/>
  <c r="E11" i="2"/>
</calcChain>
</file>

<file path=xl/sharedStrings.xml><?xml version="1.0" encoding="utf-8"?>
<sst xmlns="http://schemas.openxmlformats.org/spreadsheetml/2006/main" count="443" uniqueCount="138">
  <si>
    <t>Приложение №5  к муниципальной программе  Администрации муниципального образования  "Муниципальный округ Кезский район Удмуртской Республики"</t>
  </si>
  <si>
    <t>Ресурсное обеспечение реализации муниципальной программы за счет средств бюджета муниципального образования  "Муниципальный округ Кезский район Удмуртской Республики"</t>
  </si>
  <si>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</si>
  <si>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</si>
  <si>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</si>
  <si>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МП</t>
  </si>
  <si>
    <t>Пп</t>
  </si>
  <si>
    <t>ОМ</t>
  </si>
  <si>
    <t>М</t>
  </si>
  <si>
    <t>И</t>
  </si>
  <si>
    <t>Показатель применения меры</t>
  </si>
  <si>
    <t>ГРБС</t>
  </si>
  <si>
    <t>Рз</t>
  </si>
  <si>
    <t>Пр</t>
  </si>
  <si>
    <t>ЦС</t>
  </si>
  <si>
    <t>ВР</t>
  </si>
  <si>
    <t>2020 год</t>
  </si>
  <si>
    <t>2021 год</t>
  </si>
  <si>
    <t>отчет2022 год</t>
  </si>
  <si>
    <t>2023 год</t>
  </si>
  <si>
    <t>2024 год</t>
  </si>
  <si>
    <t>2025  год</t>
  </si>
  <si>
    <t>2026 год</t>
  </si>
  <si>
    <t>05</t>
  </si>
  <si>
    <t>Создание условий для устойчивого экономического развития на 2022-2026  годы</t>
  </si>
  <si>
    <t xml:space="preserve">Всего </t>
  </si>
  <si>
    <t>Отдел сельского хозяйства и продовольствия , Отдел экономики, анализа, прогноза и инвестиций Администрации муниципального образования "Муниципальный округ Кезский район Удмуртской Республики"</t>
  </si>
  <si>
    <t>461, 456</t>
  </si>
  <si>
    <t>1</t>
  </si>
  <si>
    <t>Развитие сельского хозяйства и расширение рынка сельскохозяйственной продукции</t>
  </si>
  <si>
    <t>Всего</t>
  </si>
  <si>
    <t xml:space="preserve">Отдел сельского хозяйства и продовольствия </t>
  </si>
  <si>
    <t>Управление территориального развития</t>
  </si>
  <si>
    <t>03</t>
  </si>
  <si>
    <t>6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</si>
  <si>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</si>
  <si>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461</t>
  </si>
  <si>
    <t>04</t>
  </si>
  <si>
    <t>0510361810</t>
  </si>
  <si>
    <t>7</t>
  </si>
  <si>
    <t>Отдел сельского хозяйства и продовольствия</t>
  </si>
  <si>
    <t>05103L5990</t>
  </si>
  <si>
    <t>Оказание методической и организационной помощи при  подготовке  необходимых документов  связанных с проведением кадастровых работ по образованию земельных участков, выделяемых в счет земельных долей из земель сельскохозяйственного назначения,  сельским поселениям,  сельскохозяйственным организациям, крестьянским (фермерским) хозяйствам при оказании государственной финансовой поддержки.</t>
  </si>
  <si>
    <t>01</t>
  </si>
  <si>
    <t>Реализация установленных полномочий (функций) Управлением сельского хозяйства Администрации муниципального образования «Кезский район»</t>
  </si>
  <si>
    <t>0510160030</t>
  </si>
  <si>
    <t>129, 122,   121,    242,   244, 852</t>
  </si>
  <si>
    <t>10</t>
  </si>
  <si>
    <t>Содержание скотомогильников (биометрических ям) и мест захоронения животных, павших от сибирской язвы и скотомогильных</t>
  </si>
  <si>
    <t>Отдел сельского хозяйства и продовольствия Администрации МО "Кезский район"</t>
  </si>
  <si>
    <t>456</t>
  </si>
  <si>
    <t>0510309020</t>
  </si>
  <si>
    <t>Реализация комплекса мер, направленных на обеспечение квалифицированными кадрами сельскохозяйственных организаций  (организационные мероприятия)</t>
  </si>
  <si>
    <t>1510463300</t>
  </si>
  <si>
    <t>0510462100</t>
  </si>
  <si>
    <t>Ж</t>
  </si>
  <si>
    <t>2</t>
  </si>
  <si>
    <t>Релизация мероприятий по благоустройству сельских территорий</t>
  </si>
  <si>
    <t>2.1</t>
  </si>
  <si>
    <t>создание и обустройство зон отдыха, спортивных и детских площадок, площадок для занятий адаптивной физической культурой и адаптивным спортом для лиц с ограниченными возможностями здоровья (строительство "Универсальной спортивной площадки в поселке Кез Удмуртской Республики")</t>
  </si>
  <si>
    <t>05Ж05L576A</t>
  </si>
  <si>
    <t>05Ж05R576A</t>
  </si>
  <si>
    <t>3</t>
  </si>
  <si>
    <t>Развитие инженерной инфраструктуры на  сельских территориях</t>
  </si>
  <si>
    <t>3.1</t>
  </si>
  <si>
    <t>Развитие газификации (распределительные газовые сети) и водоснабжение (локальные водопроводы) на сельских территориях (газораспределительные сети д. Верх-Сыга, д. Ключевское, д. Адямигурт (3 этап) (Строительство 3 этапа, газораспределительных сетей,деревни Верх -Сыга, д. Сыга-2, Адямигурт. Два этапа уже сделаны на сумму 7680 тыс.руб.).</t>
  </si>
  <si>
    <t>02</t>
  </si>
  <si>
    <t>3.2</t>
  </si>
  <si>
    <t xml:space="preserve"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(втом числе озеленение) . </t>
  </si>
  <si>
    <t>Отдел сельского хозяйства и продовольствия Администрации МО "Муниципальный округ Кезский район Удмуртской Республики""</t>
  </si>
  <si>
    <t>Строительство и установка очистных сооружений канализации Центральной районной больницы и микрорайона больничный городок, пос. Кез</t>
  </si>
  <si>
    <t>05Ж0500820</t>
  </si>
  <si>
    <t>656,7</t>
  </si>
  <si>
    <t>05Ж05S6290</t>
  </si>
  <si>
    <t>0,1</t>
  </si>
  <si>
    <t xml:space="preserve"> Капитальный ремонт Гыинского сельского клуба (реконструкция Гыинского сельского клуба, замена кровли, окон, входная группа, внутренние работы)</t>
  </si>
  <si>
    <t>08</t>
  </si>
  <si>
    <t>Благоустройство сельских территорий (строительство улично-дорожной сети, обустройство детских игровых площадок и.т.д)</t>
  </si>
  <si>
    <t>466</t>
  </si>
  <si>
    <t>09</t>
  </si>
  <si>
    <t>05Ж05L5769</t>
  </si>
  <si>
    <t>7893,8</t>
  </si>
  <si>
    <t>Строительство многофункционального сельского дома культуры в д. Степаненки</t>
  </si>
  <si>
    <t>05Ж0563300</t>
  </si>
  <si>
    <t>Капитальный ремонт Кузьминского сельского клуба, Удмурт-Зязьгорского сельского клуба филиалов МБУК "Кезский РДК"</t>
  </si>
  <si>
    <t xml:space="preserve">Строительство волоконно-оптических линий </t>
  </si>
  <si>
    <t>12</t>
  </si>
  <si>
    <t>05Ж0562240</t>
  </si>
  <si>
    <t>Капитальный ремонт сетей водоснабжения в с.Юски</t>
  </si>
  <si>
    <t>Капитальный ремонт сетей водоснабжения д.Н-Унтем</t>
  </si>
  <si>
    <t>Газораспределительные сети д.В-Уди,д.Ключевское, д.Адямигурт</t>
  </si>
  <si>
    <t>05Ж0562200</t>
  </si>
  <si>
    <t>Капитальный ремонт МБУДО «Кезский РЦДТ»</t>
  </si>
  <si>
    <t>07</t>
  </si>
  <si>
    <t>Капитальный ремонт спортивной площадки</t>
  </si>
  <si>
    <t>Капитальный ремонт здания Удмурт-Зязьгорского клуба</t>
  </si>
  <si>
    <t>Капитальный ремонт СОК "Олимп"</t>
  </si>
  <si>
    <t>11</t>
  </si>
  <si>
    <t>Строительство ФОК в п. Кез, строительство спортивного стадиона в с. Чепца</t>
  </si>
  <si>
    <t>4</t>
  </si>
  <si>
    <t xml:space="preserve">Предоставление и распределение субсидий из федерального бюджета бюджетам  субъектов Российской Федерации на оказание финансовой поддержки пр  исполнении расходных обязательств муниципальных образований по строительству жилья, предоставляемого </t>
  </si>
  <si>
    <t>0510463300</t>
  </si>
  <si>
    <t>05Ж05L5762</t>
  </si>
  <si>
    <t>37983,1</t>
  </si>
  <si>
    <t>Расходы на содержание имущества казны</t>
  </si>
  <si>
    <t>Администрация муниципального образования "Муниципальный округ Кезский район Удмуртской Республики"</t>
  </si>
  <si>
    <t>05Ж0560140</t>
  </si>
  <si>
    <t>5</t>
  </si>
  <si>
    <t>Поддержка социально ориентированных некоммерческих организаций</t>
  </si>
  <si>
    <t>Освещение деятельности социально ориентированных некоммерческих организаций через муниципальные средства массовой информации</t>
  </si>
  <si>
    <t>Структурные подразделения  Администрации муниципального образования "Муниципальный округ Кезский район Удмуртской Республики"</t>
  </si>
  <si>
    <t>0550360160</t>
  </si>
  <si>
    <t>Подготовка проектов межевания земельных участков и на проведение кадастровых работ</t>
  </si>
  <si>
    <t>Приложение №6  к муниципальной программе  Администрациимуниципального образования  "Муниципальный округ Кезский район Удмуртской Республики"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</si>
  <si>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</si>
  <si>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</si>
  <si>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</si>
  <si>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</si>
  <si>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</si>
  <si>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2022 год</t>
  </si>
  <si>
    <t>2025 год</t>
  </si>
  <si>
    <t xml:space="preserve">«Создание условий для устойчивого экономического развития» на 2022-2026 годы </t>
  </si>
  <si>
    <t>бюджет муниципального образования "Муниципальный округ Кезский район Удмуртской Республики"</t>
  </si>
  <si>
    <t>в том числе:</t>
  </si>
  <si>
    <t>собственные средства бюджета  муниципального образования "Муниципальный округ Кезский район Удмуртской Республики"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</si>
  <si>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</si>
  <si>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</si>
  <si>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</si>
  <si>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   субвенции из бюджетов поселений</t>
  </si>
  <si>
    <t>средства бюджета Удмуртской Республики, планируемые к привлечению</t>
  </si>
  <si>
    <t>0</t>
  </si>
  <si>
    <t>средства Федерального бюджета, планируемые к привлечению</t>
  </si>
  <si>
    <t>иные источники</t>
  </si>
  <si>
    <t>Создание условий для развития малого и среднего предпринимательства</t>
  </si>
  <si>
    <t>Развитие потребительского рынка</t>
  </si>
  <si>
    <t>Создание благоприятных условий для привлечения инвестиций</t>
  </si>
  <si>
    <t>Приложение №3 к постановлению Администрации муниципального образования "Муниципальный округ Кезский район Удмуртской Республики"  от ___ ноября  2023 года № ______</t>
  </si>
  <si>
    <t>Приложение №2 к постановлению Администрации муниципального образования "Муниципальный округ Кезский район Удмуртской Республики"  от ____ ноября 2023 года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</si>
</sst>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#,##0.0"/>
    <numFmt numFmtId="167" formatCode="#,##0.0000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CC"/>
      <name val="Arial"/>
      <family val="2"/>
      <charset val="204"/>
    </font>
    <font>
      <sz val="10"/>
      <color rgb="FF0000CC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2" borderId="0" xfId="0" applyFont="1" applyFill="1"/>
    <xf numFmtId="0" fontId="8" fillId="2" borderId="0" xfId="0" applyFont="1" applyFill="1"/>
    <xf numFmtId="0" fontId="9" fillId="2" borderId="0" xfId="0" applyFont="1" applyFill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center" vertical="top" wrapText="1"/>
    </xf>
    <xf numFmtId="2" fontId="7" fillId="2" borderId="4" xfId="0" applyNumberFormat="1" applyFont="1" applyFill="1" applyBorder="1" applyAlignment="1">
      <alignment horizontal="center" vertical="top" wrapText="1"/>
    </xf>
    <xf numFmtId="164" fontId="7" fillId="2" borderId="4" xfId="0" applyNumberFormat="1" applyFont="1" applyFill="1" applyBorder="1" applyAlignment="1">
      <alignment horizontal="center" vertical="top" wrapText="1"/>
    </xf>
    <xf numFmtId="165" fontId="7" fillId="2" borderId="4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center" vertical="top" wrapText="1"/>
    </xf>
    <xf numFmtId="166" fontId="7" fillId="2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/>
    <xf numFmtId="49" fontId="7" fillId="0" borderId="4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vertical="top" wrapText="1"/>
    </xf>
    <xf numFmtId="0" fontId="7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/>
    </xf>
    <xf numFmtId="1" fontId="7" fillId="2" borderId="4" xfId="0" applyNumberFormat="1" applyFont="1" applyFill="1" applyBorder="1" applyAlignment="1">
      <alignment horizontal="center" vertical="top"/>
    </xf>
    <xf numFmtId="165" fontId="7" fillId="2" borderId="4" xfId="0" applyNumberFormat="1" applyFont="1" applyFill="1" applyBorder="1" applyAlignment="1">
      <alignment horizontal="center" vertical="top"/>
    </xf>
    <xf numFmtId="1" fontId="7" fillId="2" borderId="1" xfId="0" applyNumberFormat="1" applyFont="1" applyFill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49" fontId="7" fillId="0" borderId="7" xfId="0" applyNumberFormat="1" applyFont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/>
    </xf>
    <xf numFmtId="49" fontId="10" fillId="0" borderId="5" xfId="0" applyNumberFormat="1" applyFont="1" applyBorder="1" applyAlignment="1">
      <alignment vertical="top"/>
    </xf>
    <xf numFmtId="49" fontId="3" fillId="0" borderId="5" xfId="0" applyNumberFormat="1" applyFont="1" applyBorder="1" applyAlignment="1">
      <alignment vertical="top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6" fontId="3" fillId="2" borderId="4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49" fontId="10" fillId="0" borderId="6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/>
    </xf>
    <xf numFmtId="49" fontId="12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2" fillId="0" borderId="4" xfId="0" applyFont="1" applyBorder="1"/>
    <xf numFmtId="0" fontId="13" fillId="0" borderId="4" xfId="0" applyFont="1" applyBorder="1" applyAlignment="1">
      <alignment horizontal="left" vertical="top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2" fontId="3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3" fillId="0" borderId="5" xfId="0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center" vertical="center" wrapText="1"/>
    </xf>
    <xf numFmtId="166" fontId="7" fillId="3" borderId="4" xfId="0" applyNumberFormat="1" applyFont="1" applyFill="1" applyBorder="1" applyAlignment="1">
      <alignment horizontal="center" vertical="center" wrapText="1"/>
    </xf>
    <xf numFmtId="166" fontId="7" fillId="0" borderId="4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14" fillId="0" borderId="0" xfId="0" applyFont="1"/>
    <xf numFmtId="0" fontId="14" fillId="0" borderId="4" xfId="0" applyFont="1" applyBorder="1"/>
    <xf numFmtId="0" fontId="3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vertical="center"/>
    </xf>
    <xf numFmtId="49" fontId="4" fillId="0" borderId="4" xfId="0" applyNumberFormat="1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7" fontId="3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8" fillId="0" borderId="0" xfId="0" applyFont="1"/>
    <xf numFmtId="0" fontId="3" fillId="0" borderId="4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2" fontId="7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/>
    </xf>
    <xf numFmtId="2" fontId="3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/>
    </xf>
    <xf numFmtId="165" fontId="3" fillId="0" borderId="4" xfId="0" applyNumberFormat="1" applyFont="1" applyBorder="1" applyAlignment="1">
      <alignment horizontal="center" vertical="top"/>
    </xf>
    <xf numFmtId="49" fontId="16" fillId="0" borderId="4" xfId="0" applyNumberFormat="1" applyFont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/>
    </xf>
    <xf numFmtId="165" fontId="7" fillId="0" borderId="4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/>
    </xf>
    <xf numFmtId="49" fontId="10" fillId="0" borderId="4" xfId="0" applyNumberFormat="1" applyFont="1" applyBorder="1" applyAlignment="1">
      <alignment horizontal="center" vertical="top"/>
    </xf>
    <xf numFmtId="49" fontId="11" fillId="3" borderId="1" xfId="0" applyNumberFormat="1" applyFont="1" applyFill="1" applyBorder="1" applyAlignment="1">
      <alignment horizontal="center" vertical="top"/>
    </xf>
    <xf numFmtId="49" fontId="11" fillId="3" borderId="4" xfId="0" applyNumberFormat="1" applyFont="1" applyFill="1" applyBorder="1" applyAlignment="1">
      <alignment horizontal="center" vertical="top"/>
    </xf>
    <xf numFmtId="49" fontId="7" fillId="3" borderId="4" xfId="0" applyNumberFormat="1" applyFont="1" applyFill="1" applyBorder="1" applyAlignment="1">
      <alignment horizontal="center" vertical="top"/>
    </xf>
    <xf numFmtId="0" fontId="7" fillId="3" borderId="4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top"/>
    </xf>
    <xf numFmtId="49" fontId="10" fillId="0" borderId="6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center" wrapText="1"/>
    </xf>
    <xf numFmtId="49" fontId="12" fillId="0" borderId="5" xfId="0" applyNumberFormat="1" applyFont="1" applyBorder="1" applyAlignment="1">
      <alignment horizontal="center" vertical="top" wrapText="1"/>
    </xf>
    <xf numFmtId="49" fontId="12" fillId="0" borderId="7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13" fillId="0" borderId="7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9" fontId="13" fillId="0" borderId="5" xfId="0" applyNumberFormat="1" applyFont="1" applyBorder="1" applyAlignment="1">
      <alignment horizontal="left" vertical="top" wrapText="1"/>
    </xf>
    <xf numFmtId="49" fontId="13" fillId="0" borderId="7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49" fontId="12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left" vertical="top" wrapText="1"/>
    </xf>
    <xf numFmtId="49" fontId="10" fillId="2" borderId="5" xfId="0" applyNumberFormat="1" applyFont="1" applyFill="1" applyBorder="1" applyAlignment="1">
      <alignment horizontal="center" vertical="top" wrapText="1"/>
    </xf>
    <xf numFmtId="49" fontId="10" fillId="2" borderId="6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49" fontId="7" fillId="0" borderId="7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8"/>
  <sheetViews>
    <sheetView tabSelected="1" view="pageBreakPreview" topLeftCell="G1" zoomScale="60" zoomScaleNormal="60" workbookViewId="0">
      <selection activeCell="R12" sqref="R12"/>
    </sheetView>
  </sheetViews>
  <sheetFormatPr defaultRowHeight="15" x14ac:dyDescent="0.25"/>
  <cols>
    <col min="4" max="5" width="9.140625" style="3"/>
    <col min="6" max="6" width="77.7109375" style="3" customWidth="1"/>
    <col min="7" max="7" width="53.42578125" style="3" customWidth="1"/>
    <col min="8" max="8" width="9" style="3" customWidth="1"/>
    <col min="9" max="10" width="9.140625" style="3"/>
    <col min="11" max="11" width="18.28515625" style="3" customWidth="1"/>
    <col min="12" max="12" width="12.28515625" style="3" customWidth="1"/>
    <col min="13" max="17" width="15.5703125" style="3" customWidth="1"/>
    <col min="18" max="18" width="11.7109375" style="3" customWidth="1"/>
    <col min="19" max="19" width="20" style="3" customWidth="1"/>
  </cols>
  <sheetData>
    <row r="1" spans="1:20" ht="44.25" customHeight="1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167" t="s">
        <v>137</v>
      </c>
      <c r="N1" s="167"/>
      <c r="O1" s="167"/>
      <c r="P1" s="167"/>
      <c r="Q1" s="167"/>
      <c r="R1" s="167"/>
      <c r="S1" s="167"/>
      <c r="T1" s="167"/>
    </row>
    <row r="2" spans="1:20" ht="39.75" customHeight="1" x14ac:dyDescent="0.25">
      <c r="A2" s="4"/>
      <c r="B2" s="4"/>
      <c r="C2" s="4"/>
      <c r="D2" s="2"/>
      <c r="E2" s="2"/>
      <c r="F2" s="2"/>
      <c r="G2" s="2"/>
      <c r="H2" s="2"/>
      <c r="I2" s="2"/>
      <c r="J2" s="2"/>
      <c r="K2" s="2"/>
      <c r="L2" s="2"/>
      <c r="M2" s="167" t="s">
        <v>0</v>
      </c>
      <c r="N2" s="167"/>
      <c r="O2" s="167"/>
      <c r="P2" s="167"/>
      <c r="Q2" s="167"/>
      <c r="R2" s="167"/>
      <c r="S2" s="167"/>
      <c r="T2" s="167"/>
    </row>
    <row r="3" spans="1:20" ht="42" customHeight="1" x14ac:dyDescent="0.25">
      <c r="A3" s="5"/>
      <c r="B3" s="5"/>
      <c r="C3" s="5"/>
      <c r="D3" s="162" t="s">
        <v>1</v>
      </c>
      <c r="E3" s="162"/>
      <c r="F3" s="162"/>
      <c r="G3" s="162"/>
      <c r="H3" s="162"/>
      <c r="I3" s="162"/>
      <c r="J3" s="162"/>
      <c r="K3" s="162"/>
      <c r="L3" s="162"/>
    </row>
    <row r="4" spans="1:20" x14ac:dyDescent="0.25">
      <c r="A4" s="5"/>
      <c r="B4" s="5"/>
      <c r="C4" s="5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6"/>
    </row>
    <row r="5" spans="1:20" ht="15.75" x14ac:dyDescent="0.25">
      <c r="A5" s="163" t="s">
        <v>2</v>
      </c>
      <c r="B5" s="164"/>
      <c r="C5" s="164"/>
      <c r="D5" s="164"/>
      <c r="E5" s="165"/>
      <c r="F5" s="166" t="s">
        <v>3</v>
      </c>
      <c r="G5" s="166"/>
      <c r="H5" s="166" t="s">
        <v>4</v>
      </c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</row>
    <row r="6" spans="1:20" ht="15.75" x14ac:dyDescent="0.25">
      <c r="A6" s="9" t="s">
        <v>5</v>
      </c>
      <c r="B6" s="9" t="s">
        <v>6</v>
      </c>
      <c r="C6" s="9" t="s">
        <v>7</v>
      </c>
      <c r="D6" s="8" t="s">
        <v>8</v>
      </c>
      <c r="E6" s="8" t="s">
        <v>9</v>
      </c>
      <c r="F6" s="166" t="s">
        <v>10</v>
      </c>
      <c r="G6" s="166"/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  <c r="O6" s="8" t="s">
        <v>18</v>
      </c>
      <c r="P6" s="8" t="s">
        <v>19</v>
      </c>
      <c r="Q6" s="8" t="s">
        <v>20</v>
      </c>
      <c r="R6" s="10" t="s">
        <v>21</v>
      </c>
      <c r="S6" s="8" t="s">
        <v>22</v>
      </c>
    </row>
    <row r="7" spans="1:20" ht="15.75" x14ac:dyDescent="0.25">
      <c r="A7" s="154" t="s">
        <v>23</v>
      </c>
      <c r="B7" s="156">
        <v>0</v>
      </c>
      <c r="C7" s="156"/>
      <c r="D7" s="158"/>
      <c r="E7" s="158"/>
      <c r="F7" s="160" t="s">
        <v>24</v>
      </c>
      <c r="G7" s="11" t="s">
        <v>25</v>
      </c>
      <c r="H7" s="12">
        <v>461</v>
      </c>
      <c r="I7" s="11"/>
      <c r="J7" s="11"/>
      <c r="K7" s="11"/>
      <c r="L7" s="11"/>
      <c r="M7" s="13">
        <f>M9+M66</f>
        <v>111496.13</v>
      </c>
      <c r="N7" s="14">
        <v>18587.59</v>
      </c>
      <c r="O7" s="14">
        <f>O9+O66</f>
        <v>42486.600000000006</v>
      </c>
      <c r="P7" s="13">
        <f>P9+P66</f>
        <v>250297.79519000003</v>
      </c>
      <c r="Q7" s="15">
        <f>Q9+Q66</f>
        <v>9491.6</v>
      </c>
      <c r="R7" s="16">
        <f>R9+R66</f>
        <v>7214.1</v>
      </c>
      <c r="S7" s="15">
        <f>S9+S66</f>
        <v>125.30000000000001</v>
      </c>
    </row>
    <row r="8" spans="1:20" ht="78.75" x14ac:dyDescent="0.25">
      <c r="A8" s="155"/>
      <c r="B8" s="157"/>
      <c r="C8" s="157"/>
      <c r="D8" s="159"/>
      <c r="E8" s="159"/>
      <c r="F8" s="161"/>
      <c r="G8" s="17" t="s">
        <v>26</v>
      </c>
      <c r="H8" s="18" t="s">
        <v>27</v>
      </c>
      <c r="I8" s="17"/>
      <c r="J8" s="17"/>
      <c r="K8" s="17"/>
      <c r="L8" s="17"/>
      <c r="M8" s="19"/>
      <c r="N8" s="19"/>
      <c r="O8" s="19"/>
      <c r="P8" s="19"/>
      <c r="Q8" s="19"/>
      <c r="S8" s="20"/>
    </row>
    <row r="9" spans="1:20" ht="15.75" x14ac:dyDescent="0.25">
      <c r="A9" s="149" t="s">
        <v>23</v>
      </c>
      <c r="B9" s="149" t="s">
        <v>28</v>
      </c>
      <c r="C9" s="149"/>
      <c r="D9" s="150"/>
      <c r="E9" s="151"/>
      <c r="F9" s="153" t="s">
        <v>29</v>
      </c>
      <c r="G9" s="24" t="s">
        <v>30</v>
      </c>
      <c r="H9" s="25"/>
      <c r="I9" s="25"/>
      <c r="J9" s="25"/>
      <c r="K9" s="25"/>
      <c r="L9" s="25"/>
      <c r="M9" s="13">
        <f>M26+M61+M17</f>
        <v>111495.13</v>
      </c>
      <c r="N9" s="14">
        <v>18587.59</v>
      </c>
      <c r="O9" s="15">
        <f>O17+O37+O42+O47+O49+O59+O60+O62+O64+O13+O22+O32+O33+O63+O65</f>
        <v>42486.600000000006</v>
      </c>
      <c r="P9" s="15">
        <f>P10+P11</f>
        <v>250296.79519000003</v>
      </c>
      <c r="Q9" s="15">
        <f>Q10+Q11</f>
        <v>9490.6</v>
      </c>
      <c r="R9" s="16">
        <f t="shared" ref="R9:S9" si="0">R10+R11</f>
        <v>7213.1</v>
      </c>
      <c r="S9" s="15">
        <f t="shared" si="0"/>
        <v>124.30000000000001</v>
      </c>
    </row>
    <row r="10" spans="1:20" ht="15.75" x14ac:dyDescent="0.25">
      <c r="A10" s="149"/>
      <c r="B10" s="149"/>
      <c r="C10" s="149"/>
      <c r="D10" s="150"/>
      <c r="E10" s="152"/>
      <c r="F10" s="153"/>
      <c r="G10" s="26" t="s">
        <v>31</v>
      </c>
      <c r="H10" s="27">
        <v>461</v>
      </c>
      <c r="I10" s="27"/>
      <c r="J10" s="27"/>
      <c r="K10" s="27"/>
      <c r="L10" s="27"/>
      <c r="M10" s="28"/>
      <c r="N10" s="28"/>
      <c r="O10" s="29">
        <f>O13+O22+O32+O33+O63+O64+O65</f>
        <v>42486.600000000006</v>
      </c>
      <c r="P10" s="29">
        <f>P41+P42+P44+P45+P46+P47+P48+P49+P51+P52+P50+P53+P54+P56+P57+P58+P59+P63+P18+P19+P13+P40+0.2+P14</f>
        <v>242120.39519000004</v>
      </c>
      <c r="Q10" s="28">
        <v>0</v>
      </c>
      <c r="R10" s="30">
        <f>R63</f>
        <v>7088.8</v>
      </c>
      <c r="S10" s="28">
        <f>S63</f>
        <v>0</v>
      </c>
    </row>
    <row r="11" spans="1:20" ht="15.75" x14ac:dyDescent="0.25">
      <c r="A11" s="31"/>
      <c r="B11" s="31"/>
      <c r="C11" s="31"/>
      <c r="D11" s="22"/>
      <c r="E11" s="32"/>
      <c r="F11" s="23"/>
      <c r="G11" s="26" t="s">
        <v>32</v>
      </c>
      <c r="H11" s="27">
        <v>466</v>
      </c>
      <c r="I11" s="27"/>
      <c r="J11" s="27"/>
      <c r="K11" s="27"/>
      <c r="L11" s="27"/>
      <c r="M11" s="28"/>
      <c r="N11" s="28"/>
      <c r="O11" s="28"/>
      <c r="P11" s="29">
        <f>P36+P37+P39+P60</f>
        <v>8176.4</v>
      </c>
      <c r="Q11" s="29">
        <f>Q37+Q38+Q39+Q60</f>
        <v>9490.6</v>
      </c>
      <c r="R11" s="33">
        <f>R37+R38+R39+R60</f>
        <v>124.30000000000001</v>
      </c>
      <c r="S11" s="29">
        <f>S37+S38+S39+S60</f>
        <v>124.30000000000001</v>
      </c>
    </row>
    <row r="12" spans="1:20" ht="69" customHeight="1" x14ac:dyDescent="0.25">
      <c r="A12" s="34" t="s">
        <v>23</v>
      </c>
      <c r="B12" s="34" t="s">
        <v>28</v>
      </c>
      <c r="C12" s="34" t="s">
        <v>33</v>
      </c>
      <c r="D12" s="35" t="s">
        <v>34</v>
      </c>
      <c r="E12" s="35" t="s">
        <v>28</v>
      </c>
      <c r="F12" s="36" t="s">
        <v>35</v>
      </c>
      <c r="G12" s="37" t="s">
        <v>31</v>
      </c>
      <c r="H12" s="38" t="s">
        <v>36</v>
      </c>
      <c r="I12" s="38" t="s">
        <v>37</v>
      </c>
      <c r="J12" s="38" t="s">
        <v>23</v>
      </c>
      <c r="K12" s="38" t="s">
        <v>38</v>
      </c>
      <c r="L12" s="39">
        <v>244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1"/>
      <c r="S12" s="20"/>
    </row>
    <row r="13" spans="1:20" ht="31.5" customHeight="1" x14ac:dyDescent="0.25">
      <c r="A13" s="42" t="s">
        <v>23</v>
      </c>
      <c r="B13" s="108" t="s">
        <v>28</v>
      </c>
      <c r="C13" s="108" t="s">
        <v>33</v>
      </c>
      <c r="D13" s="107" t="s">
        <v>39</v>
      </c>
      <c r="E13" s="107"/>
      <c r="F13" s="103" t="s">
        <v>112</v>
      </c>
      <c r="G13" s="105" t="s">
        <v>40</v>
      </c>
      <c r="H13" s="38" t="s">
        <v>36</v>
      </c>
      <c r="I13" s="38" t="s">
        <v>37</v>
      </c>
      <c r="J13" s="38" t="s">
        <v>23</v>
      </c>
      <c r="K13" s="38" t="s">
        <v>41</v>
      </c>
      <c r="L13" s="39">
        <v>244</v>
      </c>
      <c r="M13" s="40"/>
      <c r="N13" s="40"/>
      <c r="O13" s="40">
        <v>7231.5</v>
      </c>
      <c r="P13" s="40"/>
      <c r="Q13" s="40">
        <v>0</v>
      </c>
      <c r="R13" s="40">
        <v>0</v>
      </c>
      <c r="S13" s="40">
        <v>0</v>
      </c>
    </row>
    <row r="14" spans="1:20" ht="15.75" x14ac:dyDescent="0.25">
      <c r="A14" s="42"/>
      <c r="B14" s="108"/>
      <c r="C14" s="108"/>
      <c r="D14" s="107"/>
      <c r="E14" s="107"/>
      <c r="F14" s="104"/>
      <c r="G14" s="106"/>
      <c r="H14" s="38" t="s">
        <v>36</v>
      </c>
      <c r="I14" s="38" t="s">
        <v>37</v>
      </c>
      <c r="J14" s="38" t="s">
        <v>23</v>
      </c>
      <c r="K14" s="38" t="s">
        <v>41</v>
      </c>
      <c r="L14" s="39">
        <v>245</v>
      </c>
      <c r="M14" s="40"/>
      <c r="N14" s="40"/>
      <c r="O14" s="40"/>
      <c r="P14" s="86">
        <v>3181.8951900000002</v>
      </c>
      <c r="Q14" s="40"/>
      <c r="R14" s="40"/>
      <c r="S14" s="40"/>
    </row>
    <row r="15" spans="1:20" ht="94.5" x14ac:dyDescent="0.25">
      <c r="A15" s="42" t="s">
        <v>23</v>
      </c>
      <c r="B15" s="42" t="s">
        <v>28</v>
      </c>
      <c r="C15" s="42" t="s">
        <v>33</v>
      </c>
      <c r="D15" s="43" t="s">
        <v>39</v>
      </c>
      <c r="E15" s="43"/>
      <c r="F15" s="44" t="s">
        <v>42</v>
      </c>
      <c r="G15" s="45"/>
      <c r="H15" s="38"/>
      <c r="I15" s="38"/>
      <c r="J15" s="38"/>
      <c r="K15" s="38"/>
      <c r="L15" s="39"/>
      <c r="M15" s="40"/>
      <c r="N15" s="40"/>
      <c r="O15" s="40"/>
      <c r="P15" s="40"/>
      <c r="Q15" s="40"/>
      <c r="R15" s="40"/>
      <c r="S15" s="40"/>
    </row>
    <row r="16" spans="1:20" ht="47.25" x14ac:dyDescent="0.25">
      <c r="A16" s="46" t="s">
        <v>23</v>
      </c>
      <c r="B16" s="46" t="s">
        <v>28</v>
      </c>
      <c r="C16" s="46" t="s">
        <v>43</v>
      </c>
      <c r="D16" s="47"/>
      <c r="E16" s="47"/>
      <c r="F16" s="36" t="s">
        <v>44</v>
      </c>
      <c r="G16" s="45" t="s">
        <v>31</v>
      </c>
      <c r="H16" s="38" t="s">
        <v>36</v>
      </c>
      <c r="I16" s="38" t="s">
        <v>37</v>
      </c>
      <c r="J16" s="38" t="s">
        <v>23</v>
      </c>
      <c r="K16" s="38" t="s">
        <v>45</v>
      </c>
      <c r="L16" s="39" t="s">
        <v>46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</row>
    <row r="17" spans="1:19" ht="31.5" x14ac:dyDescent="0.25">
      <c r="A17" s="48" t="s">
        <v>23</v>
      </c>
      <c r="B17" s="48" t="s">
        <v>43</v>
      </c>
      <c r="C17" s="48" t="s">
        <v>33</v>
      </c>
      <c r="D17" s="49" t="s">
        <v>47</v>
      </c>
      <c r="E17" s="49"/>
      <c r="F17" s="148" t="s">
        <v>48</v>
      </c>
      <c r="G17" s="45" t="s">
        <v>49</v>
      </c>
      <c r="H17" s="38" t="s">
        <v>50</v>
      </c>
      <c r="I17" s="38" t="s">
        <v>37</v>
      </c>
      <c r="J17" s="38" t="s">
        <v>23</v>
      </c>
      <c r="K17" s="38" t="s">
        <v>51</v>
      </c>
      <c r="L17" s="39">
        <v>244</v>
      </c>
      <c r="M17" s="8">
        <v>11.6</v>
      </c>
      <c r="N17" s="8">
        <v>0</v>
      </c>
      <c r="O17" s="10">
        <v>0</v>
      </c>
      <c r="P17" s="50"/>
      <c r="Q17" s="51"/>
      <c r="R17" s="10"/>
      <c r="S17" s="20"/>
    </row>
    <row r="18" spans="1:19" ht="15.75" x14ac:dyDescent="0.25">
      <c r="A18" s="52"/>
      <c r="B18" s="52"/>
      <c r="C18" s="52"/>
      <c r="D18" s="53"/>
      <c r="E18" s="53"/>
      <c r="F18" s="123"/>
      <c r="G18" s="54"/>
      <c r="H18" s="38" t="s">
        <v>36</v>
      </c>
      <c r="I18" s="38" t="s">
        <v>37</v>
      </c>
      <c r="J18" s="38" t="s">
        <v>23</v>
      </c>
      <c r="K18" s="38" t="s">
        <v>51</v>
      </c>
      <c r="L18" s="39">
        <v>244</v>
      </c>
      <c r="M18" s="8"/>
      <c r="N18" s="8"/>
      <c r="O18" s="10"/>
      <c r="P18" s="55">
        <v>21.7</v>
      </c>
      <c r="Q18" s="51">
        <v>0</v>
      </c>
      <c r="R18" s="10">
        <v>0</v>
      </c>
      <c r="S18" s="10">
        <v>0</v>
      </c>
    </row>
    <row r="19" spans="1:19" ht="15.75" x14ac:dyDescent="0.25">
      <c r="A19" s="52"/>
      <c r="B19" s="52"/>
      <c r="C19" s="52"/>
      <c r="D19" s="53"/>
      <c r="E19" s="53"/>
      <c r="F19" s="56"/>
      <c r="G19" s="54"/>
      <c r="H19" s="38" t="s">
        <v>36</v>
      </c>
      <c r="I19" s="38" t="s">
        <v>37</v>
      </c>
      <c r="J19" s="38" t="s">
        <v>23</v>
      </c>
      <c r="K19" s="38" t="s">
        <v>38</v>
      </c>
      <c r="L19" s="39">
        <v>244</v>
      </c>
      <c r="M19" s="8"/>
      <c r="N19" s="8"/>
      <c r="O19" s="10"/>
      <c r="P19" s="55">
        <v>191</v>
      </c>
      <c r="Q19" s="51">
        <v>0</v>
      </c>
      <c r="R19" s="10">
        <v>0</v>
      </c>
      <c r="S19" s="10">
        <v>0</v>
      </c>
    </row>
    <row r="20" spans="1:19" ht="15.75" x14ac:dyDescent="0.25">
      <c r="A20" s="125" t="s">
        <v>23</v>
      </c>
      <c r="B20" s="125" t="s">
        <v>28</v>
      </c>
      <c r="C20" s="125" t="s">
        <v>37</v>
      </c>
      <c r="D20" s="128"/>
      <c r="E20" s="128"/>
      <c r="F20" s="145" t="s">
        <v>52</v>
      </c>
      <c r="G20" s="121" t="s">
        <v>31</v>
      </c>
      <c r="H20" s="38" t="s">
        <v>50</v>
      </c>
      <c r="I20" s="38" t="s">
        <v>23</v>
      </c>
      <c r="J20" s="38" t="s">
        <v>43</v>
      </c>
      <c r="K20" s="38" t="s">
        <v>53</v>
      </c>
      <c r="L20" s="39">
        <v>244</v>
      </c>
      <c r="M20" s="8"/>
      <c r="N20" s="8">
        <v>32</v>
      </c>
      <c r="O20" s="10"/>
      <c r="P20" s="50"/>
      <c r="Q20" s="51"/>
      <c r="R20" s="10"/>
      <c r="S20" s="20"/>
    </row>
    <row r="21" spans="1:19" ht="15.75" x14ac:dyDescent="0.25">
      <c r="A21" s="126"/>
      <c r="B21" s="126"/>
      <c r="C21" s="126"/>
      <c r="D21" s="129"/>
      <c r="E21" s="129"/>
      <c r="F21" s="146"/>
      <c r="G21" s="144"/>
      <c r="H21" s="38" t="s">
        <v>50</v>
      </c>
      <c r="I21" s="38" t="s">
        <v>23</v>
      </c>
      <c r="J21" s="38" t="s">
        <v>43</v>
      </c>
      <c r="K21" s="38" t="s">
        <v>54</v>
      </c>
      <c r="L21" s="39">
        <v>244</v>
      </c>
      <c r="M21" s="8"/>
      <c r="N21" s="8">
        <v>38</v>
      </c>
      <c r="O21" s="10"/>
      <c r="P21" s="50"/>
      <c r="Q21" s="51"/>
      <c r="R21" s="10"/>
      <c r="S21" s="20"/>
    </row>
    <row r="22" spans="1:19" ht="15.75" x14ac:dyDescent="0.25">
      <c r="A22" s="127"/>
      <c r="B22" s="127"/>
      <c r="C22" s="127"/>
      <c r="D22" s="130"/>
      <c r="E22" s="130"/>
      <c r="F22" s="130"/>
      <c r="G22" s="124"/>
      <c r="H22" s="38" t="s">
        <v>36</v>
      </c>
      <c r="I22" s="38" t="s">
        <v>23</v>
      </c>
      <c r="J22" s="38" t="s">
        <v>43</v>
      </c>
      <c r="K22" s="38" t="s">
        <v>54</v>
      </c>
      <c r="L22" s="39">
        <v>414</v>
      </c>
      <c r="M22" s="8"/>
      <c r="N22" s="8"/>
      <c r="O22" s="10">
        <v>56.5</v>
      </c>
      <c r="P22" s="50"/>
      <c r="Q22" s="51"/>
      <c r="R22" s="10"/>
      <c r="S22" s="20"/>
    </row>
    <row r="23" spans="1:19" ht="15.75" x14ac:dyDescent="0.25">
      <c r="A23" s="48" t="s">
        <v>23</v>
      </c>
      <c r="B23" s="48" t="s">
        <v>55</v>
      </c>
      <c r="C23" s="48" t="s">
        <v>23</v>
      </c>
      <c r="D23" s="49" t="s">
        <v>56</v>
      </c>
      <c r="E23" s="58"/>
      <c r="F23" s="59" t="s">
        <v>57</v>
      </c>
      <c r="G23" s="45" t="s">
        <v>31</v>
      </c>
      <c r="H23" s="38"/>
      <c r="I23" s="38"/>
      <c r="J23" s="38"/>
      <c r="K23" s="38"/>
      <c r="L23" s="39"/>
      <c r="M23" s="8">
        <f>SUM(M24:M25)</f>
        <v>0</v>
      </c>
      <c r="N23" s="60"/>
      <c r="O23" s="60"/>
      <c r="P23" s="60"/>
      <c r="Q23" s="60"/>
      <c r="R23" s="41"/>
      <c r="S23" s="20"/>
    </row>
    <row r="24" spans="1:19" ht="15.75" x14ac:dyDescent="0.25">
      <c r="A24" s="125" t="s">
        <v>23</v>
      </c>
      <c r="B24" s="125" t="s">
        <v>55</v>
      </c>
      <c r="C24" s="125" t="s">
        <v>23</v>
      </c>
      <c r="D24" s="128" t="s">
        <v>56</v>
      </c>
      <c r="E24" s="128" t="s">
        <v>58</v>
      </c>
      <c r="F24" s="145" t="s">
        <v>59</v>
      </c>
      <c r="G24" s="121" t="s">
        <v>31</v>
      </c>
      <c r="H24" s="39">
        <v>456</v>
      </c>
      <c r="I24" s="39">
        <v>11</v>
      </c>
      <c r="J24" s="39">
        <v>1</v>
      </c>
      <c r="K24" s="38" t="s">
        <v>60</v>
      </c>
      <c r="L24" s="39">
        <v>244</v>
      </c>
      <c r="M24" s="8"/>
      <c r="N24" s="60"/>
      <c r="O24" s="60"/>
      <c r="P24" s="60"/>
      <c r="Q24" s="60"/>
      <c r="R24" s="41"/>
      <c r="S24" s="20"/>
    </row>
    <row r="25" spans="1:19" ht="15.75" x14ac:dyDescent="0.25">
      <c r="A25" s="142"/>
      <c r="B25" s="142"/>
      <c r="C25" s="142"/>
      <c r="D25" s="143"/>
      <c r="E25" s="143"/>
      <c r="F25" s="147"/>
      <c r="G25" s="122"/>
      <c r="H25" s="39">
        <v>456</v>
      </c>
      <c r="I25" s="39">
        <v>11</v>
      </c>
      <c r="J25" s="39">
        <v>1</v>
      </c>
      <c r="K25" s="38" t="s">
        <v>61</v>
      </c>
      <c r="L25" s="39">
        <v>244</v>
      </c>
      <c r="M25" s="8"/>
      <c r="N25" s="60"/>
      <c r="O25" s="60"/>
      <c r="P25" s="60"/>
      <c r="Q25" s="60"/>
      <c r="R25" s="41"/>
      <c r="S25" s="20"/>
    </row>
    <row r="26" spans="1:19" ht="15.75" x14ac:dyDescent="0.25">
      <c r="A26" s="48" t="s">
        <v>23</v>
      </c>
      <c r="B26" s="48" t="s">
        <v>55</v>
      </c>
      <c r="C26" s="48" t="s">
        <v>23</v>
      </c>
      <c r="D26" s="49" t="s">
        <v>62</v>
      </c>
      <c r="E26" s="58"/>
      <c r="F26" s="61" t="s">
        <v>63</v>
      </c>
      <c r="G26" s="45" t="s">
        <v>31</v>
      </c>
      <c r="H26" s="39"/>
      <c r="I26" s="39"/>
      <c r="J26" s="39"/>
      <c r="K26" s="38"/>
      <c r="L26" s="39"/>
      <c r="M26" s="8">
        <f>M28+M29</f>
        <v>111444.53</v>
      </c>
      <c r="N26" s="60"/>
      <c r="O26" s="60"/>
      <c r="P26" s="60"/>
      <c r="Q26" s="60"/>
      <c r="R26" s="41"/>
      <c r="S26" s="20"/>
    </row>
    <row r="27" spans="1:19" ht="15.75" x14ac:dyDescent="0.25">
      <c r="A27" s="125" t="s">
        <v>23</v>
      </c>
      <c r="B27" s="125" t="s">
        <v>55</v>
      </c>
      <c r="C27" s="125" t="s">
        <v>23</v>
      </c>
      <c r="D27" s="128" t="s">
        <v>62</v>
      </c>
      <c r="E27" s="128" t="s">
        <v>64</v>
      </c>
      <c r="F27" s="145" t="s">
        <v>65</v>
      </c>
      <c r="G27" s="121" t="s">
        <v>31</v>
      </c>
      <c r="H27" s="39">
        <v>456</v>
      </c>
      <c r="I27" s="38" t="s">
        <v>23</v>
      </c>
      <c r="J27" s="38" t="s">
        <v>66</v>
      </c>
      <c r="K27" s="38" t="s">
        <v>60</v>
      </c>
      <c r="L27" s="39">
        <v>244</v>
      </c>
      <c r="M27" s="8">
        <v>212</v>
      </c>
      <c r="N27" s="60"/>
      <c r="O27" s="60"/>
      <c r="P27" s="60"/>
      <c r="Q27" s="60"/>
      <c r="R27" s="41"/>
      <c r="S27" s="20"/>
    </row>
    <row r="28" spans="1:19" ht="15.75" x14ac:dyDescent="0.25">
      <c r="A28" s="142"/>
      <c r="B28" s="142"/>
      <c r="C28" s="142"/>
      <c r="D28" s="143"/>
      <c r="E28" s="143"/>
      <c r="F28" s="147"/>
      <c r="G28" s="122"/>
      <c r="H28" s="38" t="s">
        <v>50</v>
      </c>
      <c r="I28" s="38" t="s">
        <v>23</v>
      </c>
      <c r="J28" s="38" t="s">
        <v>66</v>
      </c>
      <c r="K28" s="38" t="s">
        <v>61</v>
      </c>
      <c r="L28" s="39">
        <v>414</v>
      </c>
      <c r="M28" s="8">
        <v>1083.5</v>
      </c>
      <c r="N28" s="60"/>
      <c r="O28" s="60"/>
      <c r="P28" s="60"/>
      <c r="Q28" s="60"/>
      <c r="R28" s="41"/>
      <c r="S28" s="20"/>
    </row>
    <row r="29" spans="1:19" ht="150" x14ac:dyDescent="0.25">
      <c r="A29" s="125" t="s">
        <v>23</v>
      </c>
      <c r="B29" s="125" t="s">
        <v>55</v>
      </c>
      <c r="C29" s="125" t="s">
        <v>23</v>
      </c>
      <c r="D29" s="128" t="s">
        <v>62</v>
      </c>
      <c r="E29" s="128" t="s">
        <v>67</v>
      </c>
      <c r="F29" s="61" t="s">
        <v>68</v>
      </c>
      <c r="G29" s="121" t="s">
        <v>69</v>
      </c>
      <c r="H29" s="38"/>
      <c r="I29" s="38"/>
      <c r="J29" s="38"/>
      <c r="K29" s="38"/>
      <c r="L29" s="39"/>
      <c r="M29" s="8">
        <f>M30+M31+M34+M35</f>
        <v>110361.03</v>
      </c>
      <c r="N29" s="62"/>
      <c r="O29" s="60"/>
      <c r="P29" s="60"/>
      <c r="Q29" s="60"/>
      <c r="R29" s="41"/>
      <c r="S29" s="20"/>
    </row>
    <row r="30" spans="1:19" ht="15.75" x14ac:dyDescent="0.25">
      <c r="A30" s="126"/>
      <c r="B30" s="126"/>
      <c r="C30" s="126"/>
      <c r="D30" s="129"/>
      <c r="E30" s="129"/>
      <c r="F30" s="145" t="s">
        <v>70</v>
      </c>
      <c r="G30" s="144"/>
      <c r="H30" s="38" t="s">
        <v>50</v>
      </c>
      <c r="I30" s="38" t="s">
        <v>23</v>
      </c>
      <c r="J30" s="38" t="s">
        <v>66</v>
      </c>
      <c r="K30" s="38" t="s">
        <v>60</v>
      </c>
      <c r="L30" s="39">
        <v>414</v>
      </c>
      <c r="M30" s="8">
        <v>0.2</v>
      </c>
      <c r="N30" s="60"/>
      <c r="O30" s="60"/>
      <c r="P30" s="60"/>
      <c r="Q30" s="60"/>
      <c r="R30" s="41"/>
      <c r="S30" s="20"/>
    </row>
    <row r="31" spans="1:19" ht="15.75" x14ac:dyDescent="0.25">
      <c r="A31" s="126"/>
      <c r="B31" s="126"/>
      <c r="C31" s="126"/>
      <c r="D31" s="129"/>
      <c r="E31" s="129"/>
      <c r="F31" s="146"/>
      <c r="G31" s="144"/>
      <c r="H31" s="38" t="s">
        <v>50</v>
      </c>
      <c r="I31" s="38" t="s">
        <v>23</v>
      </c>
      <c r="J31" s="38" t="s">
        <v>66</v>
      </c>
      <c r="K31" s="38" t="s">
        <v>61</v>
      </c>
      <c r="L31" s="39">
        <v>414</v>
      </c>
      <c r="M31" s="8">
        <v>107157.8</v>
      </c>
      <c r="N31" s="60"/>
      <c r="O31" s="60"/>
      <c r="P31" s="60"/>
      <c r="Q31" s="60"/>
      <c r="R31" s="41"/>
      <c r="S31" s="20"/>
    </row>
    <row r="32" spans="1:19" ht="15.75" x14ac:dyDescent="0.25">
      <c r="A32" s="126"/>
      <c r="B32" s="126"/>
      <c r="C32" s="126"/>
      <c r="D32" s="129"/>
      <c r="E32" s="129"/>
      <c r="F32" s="146"/>
      <c r="G32" s="144"/>
      <c r="H32" s="38" t="s">
        <v>36</v>
      </c>
      <c r="I32" s="38" t="s">
        <v>23</v>
      </c>
      <c r="J32" s="38" t="s">
        <v>43</v>
      </c>
      <c r="K32" s="38" t="s">
        <v>71</v>
      </c>
      <c r="L32" s="39">
        <v>414</v>
      </c>
      <c r="M32" s="8">
        <v>0</v>
      </c>
      <c r="N32" s="8">
        <v>17.920999999999999</v>
      </c>
      <c r="O32" s="60" t="s">
        <v>72</v>
      </c>
      <c r="P32" s="60"/>
      <c r="Q32" s="60"/>
      <c r="R32" s="41"/>
      <c r="S32" s="20"/>
    </row>
    <row r="33" spans="1:19" ht="15.75" x14ac:dyDescent="0.25">
      <c r="A33" s="126"/>
      <c r="B33" s="126"/>
      <c r="C33" s="126"/>
      <c r="D33" s="129"/>
      <c r="E33" s="129"/>
      <c r="F33" s="130"/>
      <c r="G33" s="144"/>
      <c r="H33" s="38" t="s">
        <v>36</v>
      </c>
      <c r="I33" s="38" t="s">
        <v>23</v>
      </c>
      <c r="J33" s="38" t="s">
        <v>66</v>
      </c>
      <c r="K33" s="38" t="s">
        <v>73</v>
      </c>
      <c r="L33" s="39">
        <v>414</v>
      </c>
      <c r="M33" s="8"/>
      <c r="N33" s="8"/>
      <c r="O33" s="60" t="s">
        <v>74</v>
      </c>
      <c r="P33" s="60"/>
      <c r="Q33" s="60"/>
      <c r="R33" s="41"/>
      <c r="S33" s="20"/>
    </row>
    <row r="34" spans="1:19" ht="15.75" x14ac:dyDescent="0.25">
      <c r="A34" s="126"/>
      <c r="B34" s="126"/>
      <c r="C34" s="126"/>
      <c r="D34" s="129"/>
      <c r="E34" s="129"/>
      <c r="F34" s="145" t="s">
        <v>75</v>
      </c>
      <c r="G34" s="144"/>
      <c r="H34" s="39">
        <v>456</v>
      </c>
      <c r="I34" s="38" t="s">
        <v>76</v>
      </c>
      <c r="J34" s="38" t="s">
        <v>43</v>
      </c>
      <c r="K34" s="38" t="s">
        <v>60</v>
      </c>
      <c r="L34" s="39">
        <v>244</v>
      </c>
      <c r="M34" s="8">
        <v>71.25</v>
      </c>
      <c r="N34" s="60"/>
      <c r="O34" s="60"/>
      <c r="P34" s="60"/>
      <c r="Q34" s="60"/>
      <c r="R34" s="41"/>
      <c r="S34" s="20"/>
    </row>
    <row r="35" spans="1:19" ht="15.75" x14ac:dyDescent="0.25">
      <c r="A35" s="126"/>
      <c r="B35" s="126"/>
      <c r="C35" s="126"/>
      <c r="D35" s="129"/>
      <c r="E35" s="129"/>
      <c r="F35" s="147"/>
      <c r="G35" s="144"/>
      <c r="H35" s="38" t="s">
        <v>50</v>
      </c>
      <c r="I35" s="38" t="s">
        <v>76</v>
      </c>
      <c r="J35" s="38" t="s">
        <v>43</v>
      </c>
      <c r="K35" s="38" t="s">
        <v>61</v>
      </c>
      <c r="L35" s="39">
        <v>244</v>
      </c>
      <c r="M35" s="8">
        <v>3131.78</v>
      </c>
      <c r="N35" s="60"/>
      <c r="O35" s="60"/>
      <c r="P35" s="60"/>
      <c r="Q35" s="60"/>
      <c r="R35" s="41"/>
      <c r="S35" s="20"/>
    </row>
    <row r="36" spans="1:19" ht="15.75" x14ac:dyDescent="0.25">
      <c r="A36" s="126"/>
      <c r="B36" s="126"/>
      <c r="C36" s="126"/>
      <c r="D36" s="129"/>
      <c r="E36" s="129"/>
      <c r="F36" s="148" t="s">
        <v>77</v>
      </c>
      <c r="G36" s="144"/>
      <c r="H36" s="38" t="s">
        <v>78</v>
      </c>
      <c r="I36" s="38" t="s">
        <v>37</v>
      </c>
      <c r="J36" s="38" t="s">
        <v>79</v>
      </c>
      <c r="K36" s="38" t="s">
        <v>80</v>
      </c>
      <c r="L36" s="39">
        <v>244</v>
      </c>
      <c r="M36" s="8"/>
      <c r="N36" s="60"/>
      <c r="O36" s="60"/>
      <c r="P36" s="60" t="s">
        <v>81</v>
      </c>
      <c r="Q36" s="60"/>
      <c r="R36" s="63"/>
      <c r="S36" s="20"/>
    </row>
    <row r="37" spans="1:19" ht="15.75" x14ac:dyDescent="0.25">
      <c r="A37" s="126"/>
      <c r="B37" s="126"/>
      <c r="C37" s="126"/>
      <c r="D37" s="129"/>
      <c r="E37" s="129"/>
      <c r="F37" s="138"/>
      <c r="G37" s="144"/>
      <c r="H37" s="38" t="s">
        <v>78</v>
      </c>
      <c r="I37" s="38" t="s">
        <v>37</v>
      </c>
      <c r="J37" s="38" t="s">
        <v>79</v>
      </c>
      <c r="K37" s="38" t="s">
        <v>73</v>
      </c>
      <c r="L37" s="39">
        <v>244</v>
      </c>
      <c r="M37" s="8"/>
      <c r="N37" s="8"/>
      <c r="O37" s="8"/>
      <c r="P37" s="8">
        <f>342.4-119</f>
        <v>223.39999999999998</v>
      </c>
      <c r="Q37" s="8">
        <v>26</v>
      </c>
      <c r="R37" s="10">
        <v>76.7</v>
      </c>
      <c r="S37" s="20">
        <v>76.7</v>
      </c>
    </row>
    <row r="38" spans="1:19" ht="15.75" x14ac:dyDescent="0.25">
      <c r="A38" s="126"/>
      <c r="B38" s="126"/>
      <c r="C38" s="126"/>
      <c r="D38" s="129"/>
      <c r="E38" s="129"/>
      <c r="F38" s="138"/>
      <c r="G38" s="137"/>
      <c r="H38" s="38" t="s">
        <v>78</v>
      </c>
      <c r="I38" s="38" t="s">
        <v>23</v>
      </c>
      <c r="J38" s="38" t="s">
        <v>33</v>
      </c>
      <c r="K38" s="38" t="s">
        <v>80</v>
      </c>
      <c r="L38" s="39">
        <v>414</v>
      </c>
      <c r="M38" s="8"/>
      <c r="N38" s="8"/>
      <c r="O38" s="8"/>
      <c r="P38" s="8"/>
      <c r="Q38" s="8">
        <v>9364.6</v>
      </c>
      <c r="R38" s="10"/>
      <c r="S38" s="20"/>
    </row>
    <row r="39" spans="1:19" ht="15.75" x14ac:dyDescent="0.25">
      <c r="A39" s="126"/>
      <c r="B39" s="126"/>
      <c r="C39" s="126"/>
      <c r="D39" s="129"/>
      <c r="E39" s="129"/>
      <c r="F39" s="139"/>
      <c r="G39" s="124"/>
      <c r="H39" s="38" t="s">
        <v>78</v>
      </c>
      <c r="I39" s="38" t="s">
        <v>23</v>
      </c>
      <c r="J39" s="38" t="s">
        <v>33</v>
      </c>
      <c r="K39" s="38" t="s">
        <v>73</v>
      </c>
      <c r="L39" s="39">
        <v>414</v>
      </c>
      <c r="M39" s="8"/>
      <c r="N39" s="8"/>
      <c r="O39" s="8"/>
      <c r="P39" s="8">
        <v>59.2</v>
      </c>
      <c r="Q39" s="8">
        <v>49</v>
      </c>
      <c r="R39" s="10"/>
      <c r="S39" s="20"/>
    </row>
    <row r="40" spans="1:19" ht="15.75" x14ac:dyDescent="0.25">
      <c r="A40" s="126"/>
      <c r="B40" s="126"/>
      <c r="C40" s="126"/>
      <c r="D40" s="129"/>
      <c r="E40" s="129"/>
      <c r="F40" s="119" t="s">
        <v>82</v>
      </c>
      <c r="G40" s="121" t="s">
        <v>31</v>
      </c>
      <c r="H40" s="38" t="s">
        <v>36</v>
      </c>
      <c r="I40" s="38" t="s">
        <v>76</v>
      </c>
      <c r="J40" s="38" t="s">
        <v>43</v>
      </c>
      <c r="K40" s="38" t="s">
        <v>83</v>
      </c>
      <c r="L40" s="39">
        <v>414</v>
      </c>
      <c r="M40" s="8"/>
      <c r="N40" s="8"/>
      <c r="O40" s="8"/>
      <c r="P40" s="8">
        <v>231.5</v>
      </c>
      <c r="Q40" s="8"/>
      <c r="R40" s="10"/>
      <c r="S40" s="20"/>
    </row>
    <row r="41" spans="1:19" ht="15.75" x14ac:dyDescent="0.25">
      <c r="A41" s="126"/>
      <c r="B41" s="126"/>
      <c r="C41" s="126"/>
      <c r="D41" s="129"/>
      <c r="E41" s="129"/>
      <c r="F41" s="138"/>
      <c r="G41" s="140"/>
      <c r="H41" s="38" t="s">
        <v>36</v>
      </c>
      <c r="I41" s="38" t="s">
        <v>76</v>
      </c>
      <c r="J41" s="38" t="s">
        <v>43</v>
      </c>
      <c r="K41" s="38" t="s">
        <v>60</v>
      </c>
      <c r="L41" s="39">
        <v>414</v>
      </c>
      <c r="M41" s="8"/>
      <c r="N41" s="8"/>
      <c r="O41" s="8"/>
      <c r="P41" s="8">
        <f>118135.8+16+500</f>
        <v>118651.8</v>
      </c>
      <c r="Q41" s="8"/>
      <c r="R41" s="10"/>
      <c r="S41" s="20"/>
    </row>
    <row r="42" spans="1:19" ht="15.75" x14ac:dyDescent="0.25">
      <c r="A42" s="126"/>
      <c r="B42" s="126"/>
      <c r="C42" s="126"/>
      <c r="D42" s="129"/>
      <c r="E42" s="129"/>
      <c r="F42" s="139"/>
      <c r="G42" s="141"/>
      <c r="H42" s="38" t="s">
        <v>36</v>
      </c>
      <c r="I42" s="38" t="s">
        <v>76</v>
      </c>
      <c r="J42" s="38" t="s">
        <v>43</v>
      </c>
      <c r="K42" s="38" t="s">
        <v>73</v>
      </c>
      <c r="L42" s="39">
        <v>414</v>
      </c>
      <c r="M42" s="8"/>
      <c r="N42" s="8"/>
      <c r="O42" s="8"/>
      <c r="P42" s="8"/>
      <c r="Q42" s="8"/>
      <c r="R42" s="41"/>
      <c r="S42" s="20"/>
    </row>
    <row r="43" spans="1:19" ht="31.5" x14ac:dyDescent="0.25">
      <c r="A43" s="126"/>
      <c r="B43" s="126"/>
      <c r="C43" s="126"/>
      <c r="D43" s="129"/>
      <c r="E43" s="129"/>
      <c r="F43" s="36" t="s">
        <v>84</v>
      </c>
      <c r="G43" s="45" t="s">
        <v>31</v>
      </c>
      <c r="H43" s="38" t="s">
        <v>36</v>
      </c>
      <c r="I43" s="38" t="s">
        <v>76</v>
      </c>
      <c r="J43" s="38" t="s">
        <v>43</v>
      </c>
      <c r="K43" s="38" t="s">
        <v>73</v>
      </c>
      <c r="L43" s="39">
        <v>243</v>
      </c>
      <c r="M43" s="8"/>
      <c r="N43" s="8"/>
      <c r="O43" s="8"/>
      <c r="P43" s="8"/>
      <c r="Q43" s="8"/>
      <c r="R43" s="41"/>
      <c r="S43" s="20"/>
    </row>
    <row r="44" spans="1:19" ht="15.75" x14ac:dyDescent="0.25">
      <c r="A44" s="126"/>
      <c r="B44" s="126"/>
      <c r="C44" s="126"/>
      <c r="D44" s="129"/>
      <c r="E44" s="129"/>
      <c r="F44" s="119" t="s">
        <v>85</v>
      </c>
      <c r="G44" s="121" t="s">
        <v>40</v>
      </c>
      <c r="H44" s="38" t="s">
        <v>36</v>
      </c>
      <c r="I44" s="38" t="s">
        <v>37</v>
      </c>
      <c r="J44" s="38" t="s">
        <v>86</v>
      </c>
      <c r="K44" s="38" t="s">
        <v>60</v>
      </c>
      <c r="L44" s="39">
        <v>414</v>
      </c>
      <c r="M44" s="8"/>
      <c r="N44" s="8"/>
      <c r="O44" s="8"/>
      <c r="P44" s="8">
        <v>5910</v>
      </c>
      <c r="Q44" s="8"/>
      <c r="R44" s="41"/>
      <c r="S44" s="20"/>
    </row>
    <row r="45" spans="1:19" ht="15.75" x14ac:dyDescent="0.25">
      <c r="A45" s="126"/>
      <c r="B45" s="126"/>
      <c r="C45" s="126"/>
      <c r="D45" s="129"/>
      <c r="E45" s="129"/>
      <c r="F45" s="123"/>
      <c r="G45" s="124"/>
      <c r="H45" s="38" t="s">
        <v>36</v>
      </c>
      <c r="I45" s="38" t="s">
        <v>37</v>
      </c>
      <c r="J45" s="38" t="s">
        <v>86</v>
      </c>
      <c r="K45" s="38" t="s">
        <v>87</v>
      </c>
      <c r="L45" s="39">
        <v>244</v>
      </c>
      <c r="M45" s="8"/>
      <c r="N45" s="8"/>
      <c r="O45" s="8"/>
      <c r="P45" s="8">
        <v>300</v>
      </c>
      <c r="Q45" s="8"/>
      <c r="R45" s="41"/>
      <c r="S45" s="20"/>
    </row>
    <row r="46" spans="1:19" ht="15.75" x14ac:dyDescent="0.25">
      <c r="A46" s="126"/>
      <c r="B46" s="126"/>
      <c r="C46" s="126"/>
      <c r="D46" s="129"/>
      <c r="E46" s="129"/>
      <c r="F46" s="119" t="s">
        <v>88</v>
      </c>
      <c r="G46" s="121" t="s">
        <v>31</v>
      </c>
      <c r="H46" s="38" t="s">
        <v>36</v>
      </c>
      <c r="I46" s="38" t="s">
        <v>23</v>
      </c>
      <c r="J46" s="38" t="s">
        <v>66</v>
      </c>
      <c r="K46" s="38" t="s">
        <v>60</v>
      </c>
      <c r="L46" s="39">
        <v>243</v>
      </c>
      <c r="M46" s="8"/>
      <c r="N46" s="8"/>
      <c r="O46" s="8"/>
      <c r="P46" s="8">
        <f>6999.4+0.7+474.5</f>
        <v>7474.5999999999995</v>
      </c>
      <c r="Q46" s="8"/>
      <c r="R46" s="41"/>
      <c r="S46" s="20"/>
    </row>
    <row r="47" spans="1:19" ht="15.75" x14ac:dyDescent="0.25">
      <c r="A47" s="126"/>
      <c r="B47" s="126"/>
      <c r="C47" s="126"/>
      <c r="D47" s="129"/>
      <c r="E47" s="129"/>
      <c r="F47" s="123"/>
      <c r="G47" s="124"/>
      <c r="H47" s="38" t="s">
        <v>36</v>
      </c>
      <c r="I47" s="38" t="s">
        <v>23</v>
      </c>
      <c r="J47" s="38" t="s">
        <v>66</v>
      </c>
      <c r="K47" s="38" t="s">
        <v>73</v>
      </c>
      <c r="L47" s="39">
        <v>243</v>
      </c>
      <c r="M47" s="39"/>
      <c r="N47" s="39"/>
      <c r="O47" s="8"/>
      <c r="P47" s="8"/>
      <c r="Q47" s="39">
        <v>0</v>
      </c>
      <c r="R47" s="41"/>
      <c r="S47" s="20"/>
    </row>
    <row r="48" spans="1:19" ht="15.75" x14ac:dyDescent="0.25">
      <c r="A48" s="126"/>
      <c r="B48" s="126"/>
      <c r="C48" s="126"/>
      <c r="D48" s="129"/>
      <c r="E48" s="129"/>
      <c r="F48" s="119" t="s">
        <v>89</v>
      </c>
      <c r="G48" s="121" t="s">
        <v>31</v>
      </c>
      <c r="H48" s="38" t="s">
        <v>36</v>
      </c>
      <c r="I48" s="38" t="s">
        <v>23</v>
      </c>
      <c r="J48" s="38" t="s">
        <v>66</v>
      </c>
      <c r="K48" s="38" t="s">
        <v>60</v>
      </c>
      <c r="L48" s="39">
        <v>243</v>
      </c>
      <c r="M48" s="39"/>
      <c r="N48" s="39"/>
      <c r="O48" s="8"/>
      <c r="P48" s="8">
        <f>3423+0.4+380.4</f>
        <v>3803.8</v>
      </c>
      <c r="Q48" s="39"/>
      <c r="R48" s="41"/>
      <c r="S48" s="20"/>
    </row>
    <row r="49" spans="1:19" ht="15.75" x14ac:dyDescent="0.25">
      <c r="A49" s="126"/>
      <c r="B49" s="126"/>
      <c r="C49" s="126"/>
      <c r="D49" s="129"/>
      <c r="E49" s="129"/>
      <c r="F49" s="123"/>
      <c r="G49" s="124"/>
      <c r="H49" s="38" t="s">
        <v>36</v>
      </c>
      <c r="I49" s="38" t="s">
        <v>23</v>
      </c>
      <c r="J49" s="38" t="s">
        <v>66</v>
      </c>
      <c r="K49" s="38" t="s">
        <v>73</v>
      </c>
      <c r="L49" s="39">
        <v>243</v>
      </c>
      <c r="M49" s="39"/>
      <c r="N49" s="39"/>
      <c r="O49" s="8"/>
      <c r="P49" s="8"/>
      <c r="Q49" s="39"/>
      <c r="R49" s="41"/>
      <c r="S49" s="20"/>
    </row>
    <row r="50" spans="1:19" ht="15.75" x14ac:dyDescent="0.25">
      <c r="A50" s="126"/>
      <c r="B50" s="126"/>
      <c r="C50" s="126"/>
      <c r="D50" s="129"/>
      <c r="E50" s="129"/>
      <c r="F50" s="119" t="s">
        <v>90</v>
      </c>
      <c r="G50" s="121" t="s">
        <v>31</v>
      </c>
      <c r="H50" s="65" t="s">
        <v>36</v>
      </c>
      <c r="I50" s="65" t="s">
        <v>23</v>
      </c>
      <c r="J50" s="65" t="s">
        <v>66</v>
      </c>
      <c r="K50" s="65" t="s">
        <v>91</v>
      </c>
      <c r="L50" s="54">
        <v>414</v>
      </c>
      <c r="M50" s="54"/>
      <c r="N50" s="54"/>
      <c r="O50" s="66"/>
      <c r="P50" s="66">
        <v>300</v>
      </c>
      <c r="Q50" s="54"/>
      <c r="R50" s="41"/>
      <c r="S50" s="20"/>
    </row>
    <row r="51" spans="1:19" ht="15.75" x14ac:dyDescent="0.25">
      <c r="A51" s="126"/>
      <c r="B51" s="126"/>
      <c r="C51" s="126"/>
      <c r="D51" s="129"/>
      <c r="E51" s="129"/>
      <c r="F51" s="136"/>
      <c r="G51" s="137"/>
      <c r="H51" s="65" t="s">
        <v>36</v>
      </c>
      <c r="I51" s="65" t="s">
        <v>23</v>
      </c>
      <c r="J51" s="65" t="s">
        <v>66</v>
      </c>
      <c r="K51" s="65" t="s">
        <v>60</v>
      </c>
      <c r="L51" s="54">
        <v>414</v>
      </c>
      <c r="M51" s="54"/>
      <c r="N51" s="54"/>
      <c r="O51" s="66"/>
      <c r="P51" s="66">
        <f>1029.9+0.1+114.5</f>
        <v>1144.5</v>
      </c>
      <c r="Q51" s="54"/>
      <c r="R51" s="41"/>
      <c r="S51" s="20"/>
    </row>
    <row r="52" spans="1:19" ht="15.75" x14ac:dyDescent="0.25">
      <c r="A52" s="126"/>
      <c r="B52" s="126"/>
      <c r="C52" s="126"/>
      <c r="D52" s="129"/>
      <c r="E52" s="129"/>
      <c r="F52" s="123"/>
      <c r="G52" s="124"/>
      <c r="H52" s="38" t="s">
        <v>36</v>
      </c>
      <c r="I52" s="38" t="s">
        <v>23</v>
      </c>
      <c r="J52" s="38" t="s">
        <v>66</v>
      </c>
      <c r="K52" s="38" t="s">
        <v>73</v>
      </c>
      <c r="L52" s="67">
        <v>414</v>
      </c>
      <c r="M52" s="54"/>
      <c r="N52" s="54"/>
      <c r="O52" s="66"/>
      <c r="P52" s="66"/>
      <c r="Q52" s="54"/>
      <c r="R52" s="41"/>
      <c r="S52" s="20"/>
    </row>
    <row r="53" spans="1:19" ht="15.75" x14ac:dyDescent="0.25">
      <c r="A53" s="126"/>
      <c r="B53" s="126"/>
      <c r="C53" s="126"/>
      <c r="D53" s="129"/>
      <c r="E53" s="129"/>
      <c r="F53" s="119" t="s">
        <v>92</v>
      </c>
      <c r="G53" s="121" t="s">
        <v>31</v>
      </c>
      <c r="H53" s="65" t="s">
        <v>36</v>
      </c>
      <c r="I53" s="65" t="s">
        <v>93</v>
      </c>
      <c r="J53" s="65" t="s">
        <v>33</v>
      </c>
      <c r="K53" s="65" t="s">
        <v>60</v>
      </c>
      <c r="L53" s="68">
        <v>243</v>
      </c>
      <c r="M53" s="54"/>
      <c r="N53" s="54"/>
      <c r="O53" s="66"/>
      <c r="P53" s="66">
        <f>10895.2+1.2+1210.7</f>
        <v>12107.100000000002</v>
      </c>
      <c r="Q53" s="54"/>
      <c r="R53" s="41"/>
      <c r="S53" s="20"/>
    </row>
    <row r="54" spans="1:19" ht="15.75" x14ac:dyDescent="0.25">
      <c r="A54" s="126"/>
      <c r="B54" s="126"/>
      <c r="C54" s="126"/>
      <c r="D54" s="129"/>
      <c r="E54" s="129"/>
      <c r="F54" s="120"/>
      <c r="G54" s="124"/>
      <c r="H54" s="65" t="s">
        <v>36</v>
      </c>
      <c r="I54" s="65" t="s">
        <v>93</v>
      </c>
      <c r="J54" s="65" t="s">
        <v>33</v>
      </c>
      <c r="K54" s="38" t="s">
        <v>73</v>
      </c>
      <c r="L54" s="68">
        <v>243</v>
      </c>
      <c r="M54" s="54"/>
      <c r="N54" s="54"/>
      <c r="O54" s="66"/>
      <c r="P54" s="66"/>
      <c r="Q54" s="54"/>
      <c r="R54" s="41"/>
      <c r="S54" s="20"/>
    </row>
    <row r="55" spans="1:19" ht="15.75" x14ac:dyDescent="0.25">
      <c r="A55" s="126"/>
      <c r="B55" s="126"/>
      <c r="C55" s="126"/>
      <c r="D55" s="129"/>
      <c r="E55" s="129"/>
      <c r="F55" s="64" t="s">
        <v>94</v>
      </c>
      <c r="G55" s="57" t="s">
        <v>31</v>
      </c>
      <c r="H55" s="65" t="s">
        <v>36</v>
      </c>
      <c r="I55" s="65" t="s">
        <v>93</v>
      </c>
      <c r="J55" s="65" t="s">
        <v>33</v>
      </c>
      <c r="K55" s="65" t="s">
        <v>73</v>
      </c>
      <c r="L55" s="54">
        <v>243</v>
      </c>
      <c r="M55" s="54"/>
      <c r="N55" s="54"/>
      <c r="O55" s="66"/>
      <c r="P55" s="66"/>
      <c r="Q55" s="54">
        <v>0</v>
      </c>
      <c r="R55" s="41"/>
      <c r="S55" s="20"/>
    </row>
    <row r="56" spans="1:19" ht="15.75" x14ac:dyDescent="0.25">
      <c r="A56" s="126"/>
      <c r="B56" s="126"/>
      <c r="C56" s="126"/>
      <c r="D56" s="129"/>
      <c r="E56" s="129"/>
      <c r="F56" s="119" t="s">
        <v>95</v>
      </c>
      <c r="G56" s="121" t="s">
        <v>31</v>
      </c>
      <c r="H56" s="65" t="s">
        <v>36</v>
      </c>
      <c r="I56" s="65" t="s">
        <v>76</v>
      </c>
      <c r="J56" s="65" t="s">
        <v>43</v>
      </c>
      <c r="K56" s="65" t="s">
        <v>60</v>
      </c>
      <c r="L56" s="54">
        <v>243</v>
      </c>
      <c r="M56" s="54"/>
      <c r="N56" s="54"/>
      <c r="O56" s="66"/>
      <c r="P56" s="66">
        <f>5918.2+0.7+657.6</f>
        <v>6576.5</v>
      </c>
      <c r="Q56" s="54"/>
      <c r="R56" s="41"/>
      <c r="S56" s="20"/>
    </row>
    <row r="57" spans="1:19" ht="15.75" x14ac:dyDescent="0.25">
      <c r="A57" s="126"/>
      <c r="B57" s="126"/>
      <c r="C57" s="126"/>
      <c r="D57" s="129"/>
      <c r="E57" s="129"/>
      <c r="F57" s="120"/>
      <c r="G57" s="122"/>
      <c r="H57" s="65" t="s">
        <v>36</v>
      </c>
      <c r="I57" s="65" t="s">
        <v>76</v>
      </c>
      <c r="J57" s="65" t="s">
        <v>43</v>
      </c>
      <c r="K57" s="65" t="s">
        <v>83</v>
      </c>
      <c r="L57" s="54">
        <v>414</v>
      </c>
      <c r="M57" s="54"/>
      <c r="N57" s="54"/>
      <c r="O57" s="66"/>
      <c r="P57" s="66"/>
      <c r="Q57" s="54"/>
      <c r="R57" s="41"/>
      <c r="S57" s="20"/>
    </row>
    <row r="58" spans="1:19" ht="15.75" x14ac:dyDescent="0.25">
      <c r="A58" s="126"/>
      <c r="B58" s="126"/>
      <c r="C58" s="126"/>
      <c r="D58" s="129"/>
      <c r="E58" s="129"/>
      <c r="F58" s="119" t="s">
        <v>96</v>
      </c>
      <c r="G58" s="121" t="s">
        <v>31</v>
      </c>
      <c r="H58" s="65" t="s">
        <v>36</v>
      </c>
      <c r="I58" s="65" t="s">
        <v>97</v>
      </c>
      <c r="J58" s="65" t="s">
        <v>43</v>
      </c>
      <c r="K58" s="65" t="s">
        <v>60</v>
      </c>
      <c r="L58" s="54">
        <v>243</v>
      </c>
      <c r="M58" s="54"/>
      <c r="N58" s="54"/>
      <c r="O58" s="66"/>
      <c r="P58" s="66">
        <f>44187.8+4.9+50</f>
        <v>44242.700000000004</v>
      </c>
      <c r="Q58" s="54"/>
      <c r="R58" s="41"/>
      <c r="S58" s="20"/>
    </row>
    <row r="59" spans="1:19" ht="15.75" x14ac:dyDescent="0.25">
      <c r="A59" s="126"/>
      <c r="B59" s="126"/>
      <c r="C59" s="126"/>
      <c r="D59" s="129"/>
      <c r="E59" s="129"/>
      <c r="F59" s="123"/>
      <c r="G59" s="124"/>
      <c r="H59" s="38" t="s">
        <v>36</v>
      </c>
      <c r="I59" s="38" t="s">
        <v>97</v>
      </c>
      <c r="J59" s="38" t="s">
        <v>43</v>
      </c>
      <c r="K59" s="38" t="s">
        <v>73</v>
      </c>
      <c r="L59" s="39">
        <v>243</v>
      </c>
      <c r="M59" s="8"/>
      <c r="N59" s="8"/>
      <c r="O59" s="8"/>
      <c r="P59" s="8"/>
      <c r="Q59" s="8"/>
      <c r="R59" s="41"/>
      <c r="S59" s="20"/>
    </row>
    <row r="60" spans="1:19" ht="31.5" x14ac:dyDescent="0.25">
      <c r="A60" s="142"/>
      <c r="B60" s="142"/>
      <c r="C60" s="142"/>
      <c r="D60" s="143"/>
      <c r="E60" s="143"/>
      <c r="F60" s="36" t="s">
        <v>98</v>
      </c>
      <c r="G60" s="45" t="s">
        <v>31</v>
      </c>
      <c r="H60" s="38" t="s">
        <v>78</v>
      </c>
      <c r="I60" s="38" t="s">
        <v>97</v>
      </c>
      <c r="J60" s="38" t="s">
        <v>43</v>
      </c>
      <c r="K60" s="38" t="s">
        <v>73</v>
      </c>
      <c r="L60" s="39">
        <v>414</v>
      </c>
      <c r="M60" s="8"/>
      <c r="N60" s="8"/>
      <c r="O60" s="8"/>
      <c r="P60" s="8">
        <v>0</v>
      </c>
      <c r="Q60" s="8">
        <v>51</v>
      </c>
      <c r="R60" s="69">
        <v>47.6</v>
      </c>
      <c r="S60" s="20">
        <v>47.6</v>
      </c>
    </row>
    <row r="61" spans="1:19" ht="15.75" x14ac:dyDescent="0.25">
      <c r="A61" s="125" t="s">
        <v>23</v>
      </c>
      <c r="B61" s="125" t="s">
        <v>55</v>
      </c>
      <c r="C61" s="125" t="s">
        <v>23</v>
      </c>
      <c r="D61" s="128" t="s">
        <v>99</v>
      </c>
      <c r="E61" s="131"/>
      <c r="F61" s="134" t="s">
        <v>100</v>
      </c>
      <c r="G61" s="105" t="s">
        <v>31</v>
      </c>
      <c r="H61" s="38" t="s">
        <v>50</v>
      </c>
      <c r="I61" s="38" t="s">
        <v>37</v>
      </c>
      <c r="J61" s="38" t="s">
        <v>23</v>
      </c>
      <c r="K61" s="38" t="s">
        <v>101</v>
      </c>
      <c r="L61" s="39"/>
      <c r="M61" s="8">
        <v>39</v>
      </c>
      <c r="N61" s="8"/>
      <c r="O61" s="60"/>
      <c r="P61" s="60"/>
      <c r="Q61" s="60"/>
      <c r="R61" s="41"/>
      <c r="S61" s="20"/>
    </row>
    <row r="62" spans="1:19" ht="15.75" x14ac:dyDescent="0.25">
      <c r="A62" s="126"/>
      <c r="B62" s="126"/>
      <c r="C62" s="126"/>
      <c r="D62" s="129"/>
      <c r="E62" s="132"/>
      <c r="F62" s="135"/>
      <c r="G62" s="113"/>
      <c r="H62" s="38" t="s">
        <v>50</v>
      </c>
      <c r="I62" s="38" t="s">
        <v>23</v>
      </c>
      <c r="J62" s="38" t="s">
        <v>43</v>
      </c>
      <c r="K62" s="38" t="s">
        <v>102</v>
      </c>
      <c r="L62" s="39">
        <v>414</v>
      </c>
      <c r="M62" s="8"/>
      <c r="N62" s="8">
        <v>17940.099999999999</v>
      </c>
      <c r="O62" s="8"/>
      <c r="P62" s="60"/>
      <c r="Q62" s="60"/>
      <c r="R62" s="41"/>
      <c r="S62" s="20"/>
    </row>
    <row r="63" spans="1:19" ht="15.75" x14ac:dyDescent="0.25">
      <c r="A63" s="127"/>
      <c r="B63" s="127"/>
      <c r="C63" s="127"/>
      <c r="D63" s="130"/>
      <c r="E63" s="133"/>
      <c r="F63" s="123"/>
      <c r="G63" s="114"/>
      <c r="H63" s="38" t="s">
        <v>36</v>
      </c>
      <c r="I63" s="38" t="s">
        <v>23</v>
      </c>
      <c r="J63" s="38" t="s">
        <v>43</v>
      </c>
      <c r="K63" s="38" t="s">
        <v>102</v>
      </c>
      <c r="L63" s="39">
        <v>414</v>
      </c>
      <c r="M63" s="8"/>
      <c r="N63" s="8"/>
      <c r="O63" s="8">
        <v>34169.1</v>
      </c>
      <c r="P63" s="60" t="s">
        <v>103</v>
      </c>
      <c r="Q63" s="60"/>
      <c r="R63" s="70">
        <f>6806.8+282</f>
        <v>7088.8</v>
      </c>
      <c r="S63" s="20">
        <v>0</v>
      </c>
    </row>
    <row r="64" spans="1:19" ht="15.75" x14ac:dyDescent="0.25">
      <c r="A64" s="115" t="s">
        <v>23</v>
      </c>
      <c r="B64" s="115" t="s">
        <v>55</v>
      </c>
      <c r="C64" s="115" t="s">
        <v>23</v>
      </c>
      <c r="D64" s="117" t="s">
        <v>28</v>
      </c>
      <c r="E64" s="117"/>
      <c r="F64" s="119" t="s">
        <v>104</v>
      </c>
      <c r="G64" s="121" t="s">
        <v>105</v>
      </c>
      <c r="H64" s="38" t="s">
        <v>36</v>
      </c>
      <c r="I64" s="38" t="s">
        <v>23</v>
      </c>
      <c r="J64" s="38" t="s">
        <v>66</v>
      </c>
      <c r="K64" s="38" t="s">
        <v>106</v>
      </c>
      <c r="L64" s="39">
        <v>244.61199999999999</v>
      </c>
      <c r="M64" s="8"/>
      <c r="N64" s="8">
        <v>559.6</v>
      </c>
      <c r="O64" s="8">
        <v>370.4</v>
      </c>
      <c r="P64" s="8">
        <v>0</v>
      </c>
      <c r="Q64" s="8">
        <v>0</v>
      </c>
      <c r="R64" s="10">
        <v>0</v>
      </c>
      <c r="S64" s="20"/>
    </row>
    <row r="65" spans="1:19" ht="15.75" x14ac:dyDescent="0.25">
      <c r="A65" s="116"/>
      <c r="B65" s="116"/>
      <c r="C65" s="116"/>
      <c r="D65" s="118"/>
      <c r="E65" s="118"/>
      <c r="F65" s="120"/>
      <c r="G65" s="122"/>
      <c r="H65" s="38" t="s">
        <v>36</v>
      </c>
      <c r="I65" s="38" t="s">
        <v>23</v>
      </c>
      <c r="J65" s="38" t="s">
        <v>66</v>
      </c>
      <c r="K65" s="38" t="s">
        <v>91</v>
      </c>
      <c r="L65" s="39">
        <v>244</v>
      </c>
      <c r="M65" s="8"/>
      <c r="N65" s="8"/>
      <c r="O65" s="8">
        <v>2.2999999999999998</v>
      </c>
      <c r="P65" s="8"/>
      <c r="Q65" s="8"/>
      <c r="R65" s="10"/>
      <c r="S65" s="20"/>
    </row>
    <row r="66" spans="1:19" ht="15.75" x14ac:dyDescent="0.25">
      <c r="A66" s="109" t="s">
        <v>23</v>
      </c>
      <c r="B66" s="110" t="s">
        <v>107</v>
      </c>
      <c r="C66" s="110"/>
      <c r="D66" s="111"/>
      <c r="E66" s="112"/>
      <c r="F66" s="112" t="s">
        <v>108</v>
      </c>
      <c r="G66" s="71" t="s">
        <v>30</v>
      </c>
      <c r="H66" s="72">
        <v>461</v>
      </c>
      <c r="I66" s="38"/>
      <c r="J66" s="38"/>
      <c r="K66" s="72"/>
      <c r="L66" s="73"/>
      <c r="M66" s="74">
        <f t="shared" ref="M66:N66" si="1">M67</f>
        <v>1</v>
      </c>
      <c r="N66" s="74">
        <f t="shared" si="1"/>
        <v>0</v>
      </c>
      <c r="O66" s="74">
        <f>O68</f>
        <v>0</v>
      </c>
      <c r="P66" s="74">
        <f t="shared" ref="P66:S66" si="2">P68</f>
        <v>1</v>
      </c>
      <c r="Q66" s="74">
        <f t="shared" si="2"/>
        <v>1</v>
      </c>
      <c r="R66" s="75">
        <f t="shared" si="2"/>
        <v>1</v>
      </c>
      <c r="S66" s="75">
        <f t="shared" si="2"/>
        <v>1</v>
      </c>
    </row>
    <row r="67" spans="1:19" ht="47.25" x14ac:dyDescent="0.25">
      <c r="A67" s="109"/>
      <c r="B67" s="110"/>
      <c r="C67" s="110"/>
      <c r="D67" s="111"/>
      <c r="E67" s="112"/>
      <c r="F67" s="112"/>
      <c r="G67" s="26" t="s">
        <v>105</v>
      </c>
      <c r="H67" s="72">
        <v>456</v>
      </c>
      <c r="I67" s="38"/>
      <c r="J67" s="38"/>
      <c r="K67" s="72"/>
      <c r="L67" s="73"/>
      <c r="M67" s="76">
        <v>1</v>
      </c>
      <c r="N67" s="77">
        <v>0</v>
      </c>
      <c r="O67" s="77">
        <v>0</v>
      </c>
      <c r="P67" s="77">
        <v>0</v>
      </c>
      <c r="Q67" s="76">
        <v>0</v>
      </c>
      <c r="R67" s="78">
        <v>0</v>
      </c>
      <c r="S67" s="78">
        <v>0</v>
      </c>
    </row>
    <row r="68" spans="1:19" ht="47.25" x14ac:dyDescent="0.25">
      <c r="A68" s="79">
        <v>5</v>
      </c>
      <c r="B68" s="80">
        <v>5</v>
      </c>
      <c r="C68" s="80">
        <v>5</v>
      </c>
      <c r="D68" s="20">
        <v>2</v>
      </c>
      <c r="E68" s="20"/>
      <c r="F68" s="81" t="s">
        <v>109</v>
      </c>
      <c r="G68" s="26" t="s">
        <v>110</v>
      </c>
      <c r="H68" s="82">
        <v>461</v>
      </c>
      <c r="I68" s="38" t="s">
        <v>43</v>
      </c>
      <c r="J68" s="38">
        <v>13</v>
      </c>
      <c r="K68" s="83" t="s">
        <v>111</v>
      </c>
      <c r="L68" s="20"/>
      <c r="M68" s="20"/>
      <c r="N68" s="20">
        <v>0</v>
      </c>
      <c r="O68" s="67">
        <v>0</v>
      </c>
      <c r="P68" s="84">
        <v>1</v>
      </c>
      <c r="Q68" s="84">
        <v>1</v>
      </c>
      <c r="R68" s="85">
        <v>1</v>
      </c>
      <c r="S68" s="84">
        <v>1</v>
      </c>
    </row>
  </sheetData>
  <mergeCells count="92">
    <mergeCell ref="M1:T1"/>
    <mergeCell ref="M2:T2"/>
    <mergeCell ref="D3:L3"/>
    <mergeCell ref="A5:E5"/>
    <mergeCell ref="F5:F6"/>
    <mergeCell ref="G5:G6"/>
    <mergeCell ref="H5:S5"/>
    <mergeCell ref="F9:F10"/>
    <mergeCell ref="A7:A8"/>
    <mergeCell ref="B7:B8"/>
    <mergeCell ref="C7:C8"/>
    <mergeCell ref="D7:D8"/>
    <mergeCell ref="E7:E8"/>
    <mergeCell ref="F7:F8"/>
    <mergeCell ref="A9:A10"/>
    <mergeCell ref="B9:B10"/>
    <mergeCell ref="C9:C10"/>
    <mergeCell ref="D9:D10"/>
    <mergeCell ref="E9:E10"/>
    <mergeCell ref="F17:F18"/>
    <mergeCell ref="A20:A22"/>
    <mergeCell ref="B20:B22"/>
    <mergeCell ref="C20:C22"/>
    <mergeCell ref="D20:D22"/>
    <mergeCell ref="E20:E22"/>
    <mergeCell ref="F20:F22"/>
    <mergeCell ref="G20:G22"/>
    <mergeCell ref="A24:A25"/>
    <mergeCell ref="B24:B25"/>
    <mergeCell ref="C24:C25"/>
    <mergeCell ref="D24:D25"/>
    <mergeCell ref="E24:E25"/>
    <mergeCell ref="F24:F25"/>
    <mergeCell ref="G24:G25"/>
    <mergeCell ref="G27:G28"/>
    <mergeCell ref="A29:A60"/>
    <mergeCell ref="B29:B60"/>
    <mergeCell ref="C29:C60"/>
    <mergeCell ref="D29:D60"/>
    <mergeCell ref="E29:E60"/>
    <mergeCell ref="G29:G39"/>
    <mergeCell ref="F30:F33"/>
    <mergeCell ref="F34:F35"/>
    <mergeCell ref="F36:F39"/>
    <mergeCell ref="A27:A28"/>
    <mergeCell ref="B27:B28"/>
    <mergeCell ref="C27:C28"/>
    <mergeCell ref="D27:D28"/>
    <mergeCell ref="E27:E28"/>
    <mergeCell ref="F27:F28"/>
    <mergeCell ref="F40:F42"/>
    <mergeCell ref="G40:G42"/>
    <mergeCell ref="F44:F45"/>
    <mergeCell ref="G44:G45"/>
    <mergeCell ref="F46:F47"/>
    <mergeCell ref="G46:G47"/>
    <mergeCell ref="F48:F49"/>
    <mergeCell ref="G48:G49"/>
    <mergeCell ref="F50:F52"/>
    <mergeCell ref="G50:G52"/>
    <mergeCell ref="F53:F54"/>
    <mergeCell ref="G53:G54"/>
    <mergeCell ref="F56:F57"/>
    <mergeCell ref="G56:G57"/>
    <mergeCell ref="F58:F59"/>
    <mergeCell ref="G58:G59"/>
    <mergeCell ref="A61:A63"/>
    <mergeCell ref="B61:B63"/>
    <mergeCell ref="C61:C63"/>
    <mergeCell ref="D61:D63"/>
    <mergeCell ref="E61:E63"/>
    <mergeCell ref="F61:F63"/>
    <mergeCell ref="E66:E67"/>
    <mergeCell ref="F66:F67"/>
    <mergeCell ref="G61:G63"/>
    <mergeCell ref="A64:A65"/>
    <mergeCell ref="B64:B65"/>
    <mergeCell ref="C64:C65"/>
    <mergeCell ref="D64:D65"/>
    <mergeCell ref="E64:E65"/>
    <mergeCell ref="F64:F65"/>
    <mergeCell ref="G64:G65"/>
    <mergeCell ref="B13:B14"/>
    <mergeCell ref="A66:A67"/>
    <mergeCell ref="B66:B67"/>
    <mergeCell ref="C66:C67"/>
    <mergeCell ref="D66:D67"/>
    <mergeCell ref="F13:F14"/>
    <mergeCell ref="G13:G14"/>
    <mergeCell ref="E13:E14"/>
    <mergeCell ref="D13:D14"/>
    <mergeCell ref="C13:C14"/>
  </mergeCells>
  <pageMargins left="0.7" right="0.7" top="0.75" bottom="0.75" header="0.3" footer="0.3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5D4D2-07A3-4706-ADAF-C8F5F3C43DA4}">
  <dimension ref="A2:L153"/>
  <sheetViews>
    <sheetView topLeftCell="B1" workbookViewId="0">
      <selection activeCell="F11" sqref="F11"/>
    </sheetView>
  </sheetViews>
  <sheetFormatPr defaultRowHeight="15" x14ac:dyDescent="0.25"/>
  <cols>
    <col min="1" max="1" width="7.7109375" style="3" customWidth="1"/>
    <col min="2" max="2" width="7.42578125" style="3" customWidth="1"/>
    <col min="3" max="3" width="21" style="3" customWidth="1"/>
    <col min="4" max="4" width="34.42578125" style="3" customWidth="1"/>
    <col min="5" max="5" width="16.5703125" style="3" customWidth="1"/>
    <col min="6" max="6" width="18.28515625" style="3" customWidth="1"/>
    <col min="7" max="7" width="18.42578125" style="3" customWidth="1"/>
    <col min="8" max="8" width="16.140625" style="3" customWidth="1"/>
    <col min="9" max="9" width="17" style="3" customWidth="1"/>
    <col min="10" max="10" width="14.7109375" style="3" customWidth="1"/>
    <col min="11" max="11" width="11.28515625" style="3" customWidth="1"/>
    <col min="12" max="12" width="12.140625" style="3" customWidth="1"/>
  </cols>
  <sheetData>
    <row r="2" spans="1:12" ht="48.75" customHeight="1" x14ac:dyDescent="0.25">
      <c r="H2" s="177" t="s">
        <v>136</v>
      </c>
      <c r="I2" s="177"/>
      <c r="J2" s="177"/>
      <c r="K2" s="177"/>
      <c r="L2" s="87"/>
    </row>
    <row r="4" spans="1:12" ht="46.5" customHeight="1" x14ac:dyDescent="0.25">
      <c r="G4" s="88"/>
      <c r="H4" s="177" t="s">
        <v>113</v>
      </c>
      <c r="I4" s="177"/>
      <c r="J4" s="177"/>
      <c r="K4" s="177"/>
    </row>
    <row r="5" spans="1:12" ht="15.75" x14ac:dyDescent="0.25">
      <c r="A5" s="178" t="s">
        <v>114</v>
      </c>
      <c r="B5" s="178"/>
      <c r="C5" s="178"/>
      <c r="D5" s="178"/>
      <c r="E5" s="178"/>
      <c r="F5" s="178"/>
      <c r="G5" s="178"/>
      <c r="H5" s="178"/>
      <c r="I5" s="178"/>
      <c r="J5" s="178"/>
    </row>
    <row r="6" spans="1:12" x14ac:dyDescent="0.25">
      <c r="A6" s="89"/>
      <c r="B6" s="89"/>
      <c r="C6" s="89"/>
      <c r="D6" s="89"/>
      <c r="E6" s="89"/>
      <c r="F6" s="89"/>
      <c r="G6" s="89"/>
      <c r="H6" s="89"/>
      <c r="I6" s="89"/>
      <c r="J6" s="90"/>
    </row>
    <row r="7" spans="1:12" ht="15.75" x14ac:dyDescent="0.25">
      <c r="A7" s="175" t="s">
        <v>2</v>
      </c>
      <c r="B7" s="176"/>
      <c r="C7" s="175" t="s">
        <v>115</v>
      </c>
      <c r="D7" s="175" t="s">
        <v>116</v>
      </c>
      <c r="E7" s="175" t="s">
        <v>117</v>
      </c>
      <c r="F7" s="175"/>
      <c r="G7" s="175"/>
      <c r="H7" s="175"/>
      <c r="I7" s="175"/>
      <c r="J7" s="175"/>
      <c r="K7" s="175"/>
      <c r="L7" s="175"/>
    </row>
    <row r="8" spans="1:12" x14ac:dyDescent="0.25">
      <c r="A8" s="175"/>
      <c r="B8" s="176"/>
      <c r="C8" s="176" t="s">
        <v>10</v>
      </c>
      <c r="D8" s="176"/>
      <c r="E8" s="175" t="s">
        <v>118</v>
      </c>
      <c r="F8" s="175" t="s">
        <v>16</v>
      </c>
      <c r="G8" s="105" t="s">
        <v>17</v>
      </c>
      <c r="H8" s="105" t="s">
        <v>119</v>
      </c>
      <c r="I8" s="105" t="s">
        <v>19</v>
      </c>
      <c r="J8" s="175" t="s">
        <v>20</v>
      </c>
      <c r="K8" s="175" t="s">
        <v>120</v>
      </c>
      <c r="L8" s="175" t="s">
        <v>22</v>
      </c>
    </row>
    <row r="9" spans="1:12" ht="15.75" x14ac:dyDescent="0.25">
      <c r="A9" s="39" t="s">
        <v>5</v>
      </c>
      <c r="B9" s="39" t="s">
        <v>6</v>
      </c>
      <c r="C9" s="176"/>
      <c r="D9" s="176"/>
      <c r="E9" s="176"/>
      <c r="F9" s="176"/>
      <c r="G9" s="106"/>
      <c r="H9" s="106"/>
      <c r="I9" s="106"/>
      <c r="J9" s="176"/>
      <c r="K9" s="176"/>
      <c r="L9" s="176"/>
    </row>
    <row r="10" spans="1:12" ht="15.75" x14ac:dyDescent="0.25">
      <c r="A10" s="150" t="s">
        <v>23</v>
      </c>
      <c r="B10" s="150"/>
      <c r="C10" s="153" t="s">
        <v>121</v>
      </c>
      <c r="D10" s="23" t="s">
        <v>30</v>
      </c>
      <c r="E10" s="91">
        <f t="shared" ref="E10:E20" si="0">SUM(F10:L10)</f>
        <v>439699.12598999991</v>
      </c>
      <c r="F10" s="92">
        <f>F11</f>
        <v>111496.12999999999</v>
      </c>
      <c r="G10" s="93">
        <v>18587.59</v>
      </c>
      <c r="H10" s="94">
        <f>H21</f>
        <v>42486.6</v>
      </c>
      <c r="I10" s="102">
        <f>I11</f>
        <v>250297.80599000002</v>
      </c>
      <c r="J10" s="92">
        <f t="shared" ref="J10:L10" si="1">J20+J11</f>
        <v>9491.6</v>
      </c>
      <c r="K10" s="92">
        <f t="shared" si="1"/>
        <v>7214.1</v>
      </c>
      <c r="L10" s="92">
        <f t="shared" si="1"/>
        <v>125.30000000000001</v>
      </c>
    </row>
    <row r="11" spans="1:12" ht="63" x14ac:dyDescent="0.25">
      <c r="A11" s="150"/>
      <c r="B11" s="150"/>
      <c r="C11" s="153"/>
      <c r="D11" s="36" t="s">
        <v>122</v>
      </c>
      <c r="E11" s="91">
        <f t="shared" si="0"/>
        <v>439699.20898999996</v>
      </c>
      <c r="F11" s="92">
        <f t="shared" ref="F11:G11" si="2">F22+F33+F43+F53+F63</f>
        <v>111496.12999999999</v>
      </c>
      <c r="G11" s="92">
        <f t="shared" si="2"/>
        <v>18587.672999999999</v>
      </c>
      <c r="H11" s="94">
        <f>H22</f>
        <v>42486.6</v>
      </c>
      <c r="I11" s="102">
        <f>I13+I14+I19+I20</f>
        <v>250297.80599000002</v>
      </c>
      <c r="J11" s="92">
        <f>J13+J19</f>
        <v>9491.6</v>
      </c>
      <c r="K11" s="92">
        <f>K13+K19</f>
        <v>7214.1</v>
      </c>
      <c r="L11" s="92">
        <f>L13+L19</f>
        <v>125.30000000000001</v>
      </c>
    </row>
    <row r="12" spans="1:12" ht="15.75" x14ac:dyDescent="0.25">
      <c r="A12" s="150"/>
      <c r="B12" s="150"/>
      <c r="C12" s="153"/>
      <c r="D12" s="36" t="s">
        <v>123</v>
      </c>
      <c r="E12" s="91">
        <f t="shared" si="0"/>
        <v>0</v>
      </c>
      <c r="F12" s="47"/>
      <c r="G12" s="47"/>
      <c r="H12" s="47"/>
      <c r="I12" s="47"/>
      <c r="J12" s="47"/>
      <c r="K12" s="95"/>
      <c r="L12" s="20"/>
    </row>
    <row r="13" spans="1:12" ht="63" x14ac:dyDescent="0.25">
      <c r="A13" s="150"/>
      <c r="B13" s="150"/>
      <c r="C13" s="153"/>
      <c r="D13" s="36" t="s">
        <v>124</v>
      </c>
      <c r="E13" s="91">
        <f t="shared" si="0"/>
        <v>5782.4000000000005</v>
      </c>
      <c r="F13" s="96">
        <f>F24+F65</f>
        <v>2909.2</v>
      </c>
      <c r="G13" s="96">
        <f t="shared" ref="G13:L13" si="3">G24+G65</f>
        <v>665.6</v>
      </c>
      <c r="H13" s="96">
        <f t="shared" si="3"/>
        <v>535.70000000000005</v>
      </c>
      <c r="I13" s="96">
        <f t="shared" si="3"/>
        <v>1294.3000000000002</v>
      </c>
      <c r="J13" s="96">
        <f t="shared" si="3"/>
        <v>127</v>
      </c>
      <c r="K13" s="96">
        <f t="shared" si="3"/>
        <v>125.30000000000001</v>
      </c>
      <c r="L13" s="96">
        <f t="shared" si="3"/>
        <v>125.30000000000001</v>
      </c>
    </row>
    <row r="14" spans="1:12" ht="31.5" x14ac:dyDescent="0.25">
      <c r="A14" s="150"/>
      <c r="B14" s="150"/>
      <c r="C14" s="153"/>
      <c r="D14" s="36" t="s">
        <v>125</v>
      </c>
      <c r="E14" s="91">
        <f t="shared" si="0"/>
        <v>22618.646000000001</v>
      </c>
      <c r="F14" s="47">
        <f t="shared" ref="F14:F17" si="4">F25+F36+F46</f>
        <v>21511</v>
      </c>
      <c r="G14" s="27">
        <v>429.24599999999998</v>
      </c>
      <c r="H14" s="27">
        <f>H25</f>
        <v>656.7</v>
      </c>
      <c r="I14" s="27">
        <f>I25</f>
        <v>21.7</v>
      </c>
      <c r="J14" s="27"/>
      <c r="K14" s="27"/>
      <c r="L14" s="20"/>
    </row>
    <row r="15" spans="1:12" ht="31.5" x14ac:dyDescent="0.25">
      <c r="A15" s="150"/>
      <c r="B15" s="150"/>
      <c r="C15" s="153"/>
      <c r="D15" s="36" t="s">
        <v>126</v>
      </c>
      <c r="E15" s="91">
        <f t="shared" si="0"/>
        <v>0</v>
      </c>
      <c r="F15" s="47">
        <f t="shared" si="4"/>
        <v>0</v>
      </c>
      <c r="G15" s="47"/>
      <c r="H15" s="47"/>
      <c r="I15" s="47"/>
      <c r="J15" s="47">
        <f>J26+J37+J47</f>
        <v>0</v>
      </c>
      <c r="K15" s="20"/>
      <c r="L15" s="20"/>
    </row>
    <row r="16" spans="1:12" ht="63" x14ac:dyDescent="0.25">
      <c r="A16" s="150"/>
      <c r="B16" s="150"/>
      <c r="C16" s="153"/>
      <c r="D16" s="36" t="s">
        <v>127</v>
      </c>
      <c r="E16" s="91">
        <f t="shared" si="0"/>
        <v>0</v>
      </c>
      <c r="F16" s="47">
        <f t="shared" si="4"/>
        <v>0</v>
      </c>
      <c r="G16" s="47"/>
      <c r="H16" s="47"/>
      <c r="I16" s="47"/>
      <c r="J16" s="47">
        <f>J27+J38+J48</f>
        <v>0</v>
      </c>
      <c r="K16" s="20"/>
      <c r="L16" s="20"/>
    </row>
    <row r="17" spans="1:12" ht="31.5" x14ac:dyDescent="0.25">
      <c r="A17" s="150"/>
      <c r="B17" s="150"/>
      <c r="C17" s="153"/>
      <c r="D17" s="26" t="s">
        <v>128</v>
      </c>
      <c r="E17" s="91">
        <f t="shared" si="0"/>
        <v>0</v>
      </c>
      <c r="F17" s="47">
        <f t="shared" si="4"/>
        <v>0</v>
      </c>
      <c r="G17" s="47"/>
      <c r="H17" s="47"/>
      <c r="I17" s="47"/>
      <c r="J17" s="47">
        <f>J28+J39+J49</f>
        <v>0</v>
      </c>
      <c r="K17" s="20"/>
      <c r="L17" s="20"/>
    </row>
    <row r="18" spans="1:12" ht="47.25" x14ac:dyDescent="0.25">
      <c r="A18" s="150"/>
      <c r="B18" s="150"/>
      <c r="C18" s="153"/>
      <c r="D18" s="26" t="s">
        <v>129</v>
      </c>
      <c r="E18" s="91">
        <f t="shared" si="0"/>
        <v>0</v>
      </c>
      <c r="F18" s="47">
        <v>0</v>
      </c>
      <c r="G18" s="47" t="s">
        <v>130</v>
      </c>
      <c r="H18" s="47" t="s">
        <v>130</v>
      </c>
      <c r="I18" s="47" t="s">
        <v>130</v>
      </c>
      <c r="J18" s="47">
        <v>0</v>
      </c>
      <c r="K18" s="20"/>
      <c r="L18" s="20"/>
    </row>
    <row r="19" spans="1:12" ht="31.5" x14ac:dyDescent="0.25">
      <c r="A19" s="150"/>
      <c r="B19" s="150"/>
      <c r="C19" s="153"/>
      <c r="D19" s="26" t="s">
        <v>131</v>
      </c>
      <c r="E19" s="96">
        <f t="shared" si="0"/>
        <v>388795.70899000001</v>
      </c>
      <c r="F19" s="47">
        <f>F30+F41+F51</f>
        <v>87036.93</v>
      </c>
      <c r="G19" s="27">
        <v>13878.973</v>
      </c>
      <c r="H19" s="27">
        <f>H30</f>
        <v>33691.1</v>
      </c>
      <c r="I19" s="47">
        <f>I30</f>
        <v>237735.30599000002</v>
      </c>
      <c r="J19" s="47">
        <f>J30</f>
        <v>9364.6</v>
      </c>
      <c r="K19" s="97">
        <f>K30</f>
        <v>7088.8</v>
      </c>
      <c r="L19" s="20"/>
    </row>
    <row r="20" spans="1:12" ht="15.75" x14ac:dyDescent="0.25">
      <c r="A20" s="174"/>
      <c r="B20" s="174"/>
      <c r="C20" s="153"/>
      <c r="D20" s="26" t="s">
        <v>132</v>
      </c>
      <c r="E20" s="91">
        <f t="shared" si="0"/>
        <v>22502.370999999999</v>
      </c>
      <c r="F20" s="47">
        <f>F31+F42+F52</f>
        <v>39</v>
      </c>
      <c r="G20" s="91">
        <v>3613.7710000000002</v>
      </c>
      <c r="H20" s="91">
        <f>H31</f>
        <v>7603.1</v>
      </c>
      <c r="I20" s="91">
        <f>I31</f>
        <v>11246.5</v>
      </c>
      <c r="J20" s="93">
        <v>0</v>
      </c>
      <c r="K20" s="20">
        <v>0</v>
      </c>
      <c r="L20" s="20"/>
    </row>
    <row r="21" spans="1:12" ht="15.75" x14ac:dyDescent="0.25">
      <c r="A21" s="150" t="s">
        <v>23</v>
      </c>
      <c r="B21" s="150" t="s">
        <v>28</v>
      </c>
      <c r="C21" s="153" t="s">
        <v>29</v>
      </c>
      <c r="D21" s="23" t="s">
        <v>30</v>
      </c>
      <c r="E21" s="91">
        <f t="shared" ref="E21:E23" si="5">SUM(F21:L21)</f>
        <v>439694.20598999999</v>
      </c>
      <c r="F21" s="25">
        <v>111495.1</v>
      </c>
      <c r="G21" s="25">
        <v>18587.7</v>
      </c>
      <c r="H21" s="25">
        <f>H22</f>
        <v>42486.6</v>
      </c>
      <c r="I21" s="25">
        <f>I22</f>
        <v>250296.80599000002</v>
      </c>
      <c r="J21" s="21">
        <f t="shared" ref="J21:L21" si="6">J22+J28+J29+J31</f>
        <v>9490.6</v>
      </c>
      <c r="K21" s="21">
        <f t="shared" si="6"/>
        <v>7213.1</v>
      </c>
      <c r="L21" s="21">
        <f t="shared" si="6"/>
        <v>124.30000000000001</v>
      </c>
    </row>
    <row r="22" spans="1:12" ht="63" x14ac:dyDescent="0.25">
      <c r="A22" s="150"/>
      <c r="B22" s="150"/>
      <c r="C22" s="153"/>
      <c r="D22" s="36" t="s">
        <v>122</v>
      </c>
      <c r="E22" s="91">
        <f t="shared" si="5"/>
        <v>439694.20898999996</v>
      </c>
      <c r="F22" s="98">
        <f>F24+F25+F30+F31</f>
        <v>111495.12999999999</v>
      </c>
      <c r="G22" s="98">
        <f>G24+G25+G30+G31</f>
        <v>18587.672999999999</v>
      </c>
      <c r="H22" s="27">
        <f>H24+H25+H30+H31</f>
        <v>42486.6</v>
      </c>
      <c r="I22" s="27">
        <f>I24+I25+I30+I31</f>
        <v>250296.80599000002</v>
      </c>
      <c r="J22" s="47">
        <f>J24+J30</f>
        <v>9490.6</v>
      </c>
      <c r="K22" s="47">
        <f>K24+K30</f>
        <v>7213.1</v>
      </c>
      <c r="L22" s="47">
        <f>L24+L30</f>
        <v>124.30000000000001</v>
      </c>
    </row>
    <row r="23" spans="1:12" ht="15.75" x14ac:dyDescent="0.25">
      <c r="A23" s="150"/>
      <c r="B23" s="150"/>
      <c r="C23" s="153"/>
      <c r="D23" s="36" t="s">
        <v>123</v>
      </c>
      <c r="E23" s="91">
        <f t="shared" si="5"/>
        <v>0</v>
      </c>
      <c r="F23" s="99"/>
      <c r="G23" s="47"/>
      <c r="H23" s="47"/>
      <c r="I23" s="47"/>
      <c r="J23" s="99"/>
      <c r="K23" s="20"/>
      <c r="L23" s="20"/>
    </row>
    <row r="24" spans="1:12" ht="63" x14ac:dyDescent="0.25">
      <c r="A24" s="150"/>
      <c r="B24" s="150"/>
      <c r="C24" s="153"/>
      <c r="D24" s="36" t="s">
        <v>124</v>
      </c>
      <c r="E24" s="91">
        <f>SUM(F24:L24)</f>
        <v>5777.4000000000005</v>
      </c>
      <c r="F24" s="27">
        <v>2908.2</v>
      </c>
      <c r="G24" s="27">
        <v>665.6</v>
      </c>
      <c r="H24" s="27">
        <f>72.3+56.5+34.1+0.1+2.3+321.8+48.6</f>
        <v>535.70000000000005</v>
      </c>
      <c r="I24" s="27">
        <f>191+30.3+300+0.7+45.6+300+1.1+0.1+1.2+0.7+16.1+4.9+119+223.4+59.2</f>
        <v>1293.3000000000002</v>
      </c>
      <c r="J24" s="27">
        <f>26+49+51</f>
        <v>126</v>
      </c>
      <c r="K24" s="27">
        <f>76.7+47.6</f>
        <v>124.30000000000001</v>
      </c>
      <c r="L24" s="95">
        <f>76.7+47.6</f>
        <v>124.30000000000001</v>
      </c>
    </row>
    <row r="25" spans="1:12" ht="31.5" x14ac:dyDescent="0.25">
      <c r="A25" s="150"/>
      <c r="B25" s="150"/>
      <c r="C25" s="153"/>
      <c r="D25" s="36" t="s">
        <v>125</v>
      </c>
      <c r="E25" s="91">
        <f t="shared" ref="E25:E71" si="7">SUM(F25:L25)</f>
        <v>22618.7</v>
      </c>
      <c r="F25" s="27">
        <v>21511</v>
      </c>
      <c r="G25" s="27">
        <v>429.3</v>
      </c>
      <c r="H25" s="27">
        <v>656.7</v>
      </c>
      <c r="I25" s="27">
        <v>21.7</v>
      </c>
      <c r="J25" s="27">
        <v>0</v>
      </c>
      <c r="K25" s="47">
        <v>0</v>
      </c>
      <c r="L25" s="20"/>
    </row>
    <row r="26" spans="1:12" ht="31.5" x14ac:dyDescent="0.25">
      <c r="A26" s="150"/>
      <c r="B26" s="150"/>
      <c r="C26" s="153"/>
      <c r="D26" s="36" t="s">
        <v>126</v>
      </c>
      <c r="E26" s="91">
        <f t="shared" si="7"/>
        <v>0</v>
      </c>
      <c r="F26" s="47">
        <v>0</v>
      </c>
      <c r="G26" s="27">
        <v>0</v>
      </c>
      <c r="H26" s="27">
        <v>0</v>
      </c>
      <c r="I26" s="27">
        <v>0</v>
      </c>
      <c r="J26" s="47">
        <v>0</v>
      </c>
      <c r="K26" s="47">
        <v>0</v>
      </c>
      <c r="L26" s="20"/>
    </row>
    <row r="27" spans="1:12" ht="63" x14ac:dyDescent="0.25">
      <c r="A27" s="150"/>
      <c r="B27" s="150"/>
      <c r="C27" s="153"/>
      <c r="D27" s="36" t="s">
        <v>127</v>
      </c>
      <c r="E27" s="91">
        <f t="shared" si="7"/>
        <v>0</v>
      </c>
      <c r="F27" s="47">
        <v>0</v>
      </c>
      <c r="G27" s="27">
        <v>0</v>
      </c>
      <c r="H27" s="27">
        <v>0</v>
      </c>
      <c r="I27" s="27">
        <v>0</v>
      </c>
      <c r="J27" s="47">
        <v>0</v>
      </c>
      <c r="K27" s="47">
        <v>0</v>
      </c>
      <c r="L27" s="20"/>
    </row>
    <row r="28" spans="1:12" ht="31.5" x14ac:dyDescent="0.25">
      <c r="A28" s="150"/>
      <c r="B28" s="150"/>
      <c r="C28" s="153"/>
      <c r="D28" s="26" t="s">
        <v>128</v>
      </c>
      <c r="E28" s="91">
        <f t="shared" si="7"/>
        <v>0</v>
      </c>
      <c r="F28" s="47">
        <v>0</v>
      </c>
      <c r="G28" s="27">
        <v>0</v>
      </c>
      <c r="H28" s="27">
        <v>0</v>
      </c>
      <c r="I28" s="27">
        <v>0</v>
      </c>
      <c r="J28" s="47">
        <v>0</v>
      </c>
      <c r="K28" s="47">
        <v>0</v>
      </c>
      <c r="L28" s="20"/>
    </row>
    <row r="29" spans="1:12" ht="47.25" x14ac:dyDescent="0.25">
      <c r="A29" s="150"/>
      <c r="B29" s="150"/>
      <c r="C29" s="153"/>
      <c r="D29" s="26" t="s">
        <v>129</v>
      </c>
      <c r="E29" s="91">
        <f t="shared" si="7"/>
        <v>0</v>
      </c>
      <c r="F29" s="47">
        <v>0</v>
      </c>
      <c r="G29" s="27">
        <v>0</v>
      </c>
      <c r="H29" s="27">
        <v>0</v>
      </c>
      <c r="I29" s="27">
        <v>0</v>
      </c>
      <c r="J29" s="47">
        <v>0</v>
      </c>
      <c r="K29" s="47">
        <v>0</v>
      </c>
      <c r="L29" s="20"/>
    </row>
    <row r="30" spans="1:12" ht="47.25" x14ac:dyDescent="0.25">
      <c r="A30" s="150"/>
      <c r="B30" s="150"/>
      <c r="C30" s="153"/>
      <c r="D30" s="26" t="s">
        <v>131</v>
      </c>
      <c r="E30" s="91">
        <f t="shared" si="7"/>
        <v>388795.70899000001</v>
      </c>
      <c r="F30" s="27">
        <v>87036.93</v>
      </c>
      <c r="G30" s="27">
        <v>13878.973</v>
      </c>
      <c r="H30" s="27">
        <f>7159.2+26531.9</f>
        <v>33691.1</v>
      </c>
      <c r="I30" s="101">
        <f>30380.4+196498.6+7704.7+2996.2+155.40599</f>
        <v>237735.30599000002</v>
      </c>
      <c r="J30" s="27">
        <v>9364.6</v>
      </c>
      <c r="K30" s="27">
        <v>7088.8</v>
      </c>
      <c r="L30" s="20">
        <v>0</v>
      </c>
    </row>
    <row r="31" spans="1:12" ht="15.75" x14ac:dyDescent="0.25">
      <c r="A31" s="174"/>
      <c r="B31" s="174"/>
      <c r="C31" s="153"/>
      <c r="D31" s="26" t="s">
        <v>132</v>
      </c>
      <c r="E31" s="91">
        <f t="shared" si="7"/>
        <v>22502.400000000001</v>
      </c>
      <c r="F31" s="27">
        <v>39</v>
      </c>
      <c r="G31" s="27">
        <v>3613.8</v>
      </c>
      <c r="H31" s="27">
        <v>7603.1</v>
      </c>
      <c r="I31" s="27">
        <v>11246.5</v>
      </c>
      <c r="J31" s="27">
        <v>0</v>
      </c>
      <c r="K31" s="47">
        <v>0</v>
      </c>
      <c r="L31" s="20">
        <v>0</v>
      </c>
    </row>
    <row r="32" spans="1:12" ht="15.75" x14ac:dyDescent="0.25">
      <c r="A32" s="150" t="s">
        <v>23</v>
      </c>
      <c r="B32" s="150" t="s">
        <v>56</v>
      </c>
      <c r="C32" s="170" t="s">
        <v>133</v>
      </c>
      <c r="D32" s="23" t="s">
        <v>30</v>
      </c>
      <c r="E32" s="91">
        <f t="shared" si="7"/>
        <v>0</v>
      </c>
      <c r="F32" s="21">
        <f t="shared" ref="F32:J32" si="8">SUM(F33)</f>
        <v>0</v>
      </c>
      <c r="G32" s="21">
        <f t="shared" si="8"/>
        <v>0</v>
      </c>
      <c r="H32" s="21">
        <f t="shared" si="8"/>
        <v>0</v>
      </c>
      <c r="I32" s="21">
        <f t="shared" si="8"/>
        <v>0</v>
      </c>
      <c r="J32" s="21">
        <f t="shared" si="8"/>
        <v>0</v>
      </c>
      <c r="K32" s="20"/>
      <c r="L32" s="20"/>
    </row>
    <row r="33" spans="1:12" ht="63" x14ac:dyDescent="0.25">
      <c r="A33" s="150"/>
      <c r="B33" s="150"/>
      <c r="C33" s="171"/>
      <c r="D33" s="36" t="s">
        <v>122</v>
      </c>
      <c r="E33" s="91">
        <f t="shared" si="7"/>
        <v>0</v>
      </c>
      <c r="F33" s="47">
        <f t="shared" ref="F33:J33" si="9">F35+F36</f>
        <v>0</v>
      </c>
      <c r="G33" s="47">
        <f t="shared" si="9"/>
        <v>0</v>
      </c>
      <c r="H33" s="47">
        <f t="shared" si="9"/>
        <v>0</v>
      </c>
      <c r="I33" s="47">
        <f t="shared" si="9"/>
        <v>0</v>
      </c>
      <c r="J33" s="47">
        <f t="shared" si="9"/>
        <v>0</v>
      </c>
      <c r="K33" s="20"/>
      <c r="L33" s="20"/>
    </row>
    <row r="34" spans="1:12" ht="15.75" x14ac:dyDescent="0.25">
      <c r="A34" s="150"/>
      <c r="B34" s="150"/>
      <c r="C34" s="171"/>
      <c r="D34" s="36" t="s">
        <v>123</v>
      </c>
      <c r="E34" s="91">
        <f t="shared" si="7"/>
        <v>0</v>
      </c>
      <c r="F34" s="47"/>
      <c r="G34" s="47"/>
      <c r="H34" s="47"/>
      <c r="I34" s="47"/>
      <c r="J34" s="47"/>
      <c r="K34" s="20"/>
      <c r="L34" s="20"/>
    </row>
    <row r="35" spans="1:12" ht="63" x14ac:dyDescent="0.25">
      <c r="A35" s="150"/>
      <c r="B35" s="150"/>
      <c r="C35" s="171"/>
      <c r="D35" s="36" t="s">
        <v>124</v>
      </c>
      <c r="E35" s="91">
        <f t="shared" si="7"/>
        <v>0</v>
      </c>
      <c r="F35" s="27"/>
      <c r="G35" s="27"/>
      <c r="H35" s="27"/>
      <c r="I35" s="27"/>
      <c r="J35" s="27"/>
      <c r="K35" s="20"/>
      <c r="L35" s="20"/>
    </row>
    <row r="36" spans="1:12" ht="31.5" x14ac:dyDescent="0.25">
      <c r="A36" s="150"/>
      <c r="B36" s="150"/>
      <c r="C36" s="171"/>
      <c r="D36" s="36" t="s">
        <v>125</v>
      </c>
      <c r="E36" s="91">
        <f t="shared" si="7"/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0"/>
      <c r="L36" s="20"/>
    </row>
    <row r="37" spans="1:12" ht="31.5" x14ac:dyDescent="0.25">
      <c r="A37" s="150"/>
      <c r="B37" s="150"/>
      <c r="C37" s="171"/>
      <c r="D37" s="36" t="s">
        <v>126</v>
      </c>
      <c r="E37" s="91">
        <f t="shared" si="7"/>
        <v>0</v>
      </c>
      <c r="F37" s="47">
        <v>0</v>
      </c>
      <c r="G37" s="47"/>
      <c r="H37" s="47"/>
      <c r="I37" s="47"/>
      <c r="J37" s="47">
        <v>0</v>
      </c>
      <c r="K37" s="20"/>
      <c r="L37" s="20"/>
    </row>
    <row r="38" spans="1:12" ht="63" x14ac:dyDescent="0.25">
      <c r="A38" s="150"/>
      <c r="B38" s="150"/>
      <c r="C38" s="171"/>
      <c r="D38" s="36" t="s">
        <v>127</v>
      </c>
      <c r="E38" s="91">
        <f t="shared" si="7"/>
        <v>0</v>
      </c>
      <c r="F38" s="47">
        <v>0</v>
      </c>
      <c r="G38" s="47"/>
      <c r="H38" s="47"/>
      <c r="I38" s="47"/>
      <c r="J38" s="47">
        <v>0</v>
      </c>
      <c r="K38" s="20"/>
      <c r="L38" s="20"/>
    </row>
    <row r="39" spans="1:12" ht="31.5" x14ac:dyDescent="0.25">
      <c r="A39" s="150"/>
      <c r="B39" s="150"/>
      <c r="C39" s="171"/>
      <c r="D39" s="26" t="s">
        <v>128</v>
      </c>
      <c r="E39" s="91">
        <f t="shared" si="7"/>
        <v>0</v>
      </c>
      <c r="F39" s="47">
        <v>0</v>
      </c>
      <c r="G39" s="47"/>
      <c r="H39" s="47"/>
      <c r="I39" s="47"/>
      <c r="J39" s="47">
        <v>0</v>
      </c>
      <c r="K39" s="20"/>
      <c r="L39" s="20"/>
    </row>
    <row r="40" spans="1:12" ht="47.25" x14ac:dyDescent="0.25">
      <c r="A40" s="150"/>
      <c r="B40" s="150"/>
      <c r="C40" s="171"/>
      <c r="D40" s="26" t="s">
        <v>129</v>
      </c>
      <c r="E40" s="91">
        <f t="shared" si="7"/>
        <v>0</v>
      </c>
      <c r="F40" s="47">
        <v>0</v>
      </c>
      <c r="G40" s="47"/>
      <c r="H40" s="47"/>
      <c r="I40" s="47"/>
      <c r="J40" s="47">
        <v>0</v>
      </c>
      <c r="K40" s="20"/>
      <c r="L40" s="20"/>
    </row>
    <row r="41" spans="1:12" ht="15.75" x14ac:dyDescent="0.25">
      <c r="A41" s="174"/>
      <c r="B41" s="174"/>
      <c r="C41" s="172"/>
      <c r="D41" s="26" t="s">
        <v>132</v>
      </c>
      <c r="E41" s="91">
        <f t="shared" si="7"/>
        <v>0</v>
      </c>
      <c r="F41" s="47">
        <v>0</v>
      </c>
      <c r="G41" s="47"/>
      <c r="H41" s="47"/>
      <c r="I41" s="47"/>
      <c r="J41" s="47">
        <v>0</v>
      </c>
      <c r="K41" s="20"/>
      <c r="L41" s="20"/>
    </row>
    <row r="42" spans="1:12" ht="15.75" x14ac:dyDescent="0.25">
      <c r="A42" s="151" t="s">
        <v>23</v>
      </c>
      <c r="B42" s="151" t="s">
        <v>62</v>
      </c>
      <c r="C42" s="170" t="s">
        <v>134</v>
      </c>
      <c r="D42" s="23" t="s">
        <v>30</v>
      </c>
      <c r="E42" s="91">
        <f t="shared" si="7"/>
        <v>0</v>
      </c>
      <c r="F42" s="92">
        <v>0</v>
      </c>
      <c r="G42" s="92"/>
      <c r="H42" s="92"/>
      <c r="I42" s="92"/>
      <c r="J42" s="92">
        <v>0</v>
      </c>
      <c r="K42" s="20"/>
      <c r="L42" s="20"/>
    </row>
    <row r="43" spans="1:12" ht="63" x14ac:dyDescent="0.25">
      <c r="A43" s="173"/>
      <c r="B43" s="173"/>
      <c r="C43" s="171"/>
      <c r="D43" s="36" t="s">
        <v>122</v>
      </c>
      <c r="E43" s="91">
        <f t="shared" si="7"/>
        <v>0</v>
      </c>
      <c r="F43" s="100">
        <v>0</v>
      </c>
      <c r="G43" s="100"/>
      <c r="H43" s="100"/>
      <c r="I43" s="100"/>
      <c r="J43" s="100">
        <v>0</v>
      </c>
      <c r="K43" s="20"/>
      <c r="L43" s="20"/>
    </row>
    <row r="44" spans="1:12" ht="15.75" x14ac:dyDescent="0.25">
      <c r="A44" s="173"/>
      <c r="B44" s="173"/>
      <c r="C44" s="171"/>
      <c r="D44" s="36" t="s">
        <v>123</v>
      </c>
      <c r="E44" s="91">
        <f t="shared" si="7"/>
        <v>0</v>
      </c>
      <c r="F44" s="100">
        <f>SUM(G23:G23)</f>
        <v>0</v>
      </c>
      <c r="G44" s="100"/>
      <c r="H44" s="100"/>
      <c r="I44" s="100"/>
      <c r="J44" s="100">
        <f>SUM(K23:K23)</f>
        <v>0</v>
      </c>
      <c r="K44" s="20"/>
      <c r="L44" s="20"/>
    </row>
    <row r="45" spans="1:12" ht="63" x14ac:dyDescent="0.25">
      <c r="A45" s="173"/>
      <c r="B45" s="173"/>
      <c r="C45" s="171"/>
      <c r="D45" s="36" t="s">
        <v>124</v>
      </c>
      <c r="E45" s="91">
        <f t="shared" si="7"/>
        <v>0</v>
      </c>
      <c r="F45" s="100">
        <v>0</v>
      </c>
      <c r="G45" s="100"/>
      <c r="H45" s="100"/>
      <c r="I45" s="100"/>
      <c r="J45" s="100">
        <v>0</v>
      </c>
      <c r="K45" s="20"/>
      <c r="L45" s="20"/>
    </row>
    <row r="46" spans="1:12" ht="31.5" x14ac:dyDescent="0.25">
      <c r="A46" s="173"/>
      <c r="B46" s="173"/>
      <c r="C46" s="171"/>
      <c r="D46" s="36" t="s">
        <v>125</v>
      </c>
      <c r="E46" s="91">
        <f t="shared" si="7"/>
        <v>0</v>
      </c>
      <c r="F46" s="100">
        <v>0</v>
      </c>
      <c r="G46" s="100"/>
      <c r="H46" s="100"/>
      <c r="I46" s="100"/>
      <c r="J46" s="100">
        <v>0</v>
      </c>
      <c r="K46" s="20"/>
      <c r="L46" s="20"/>
    </row>
    <row r="47" spans="1:12" ht="31.5" x14ac:dyDescent="0.25">
      <c r="A47" s="173"/>
      <c r="B47" s="173"/>
      <c r="C47" s="171"/>
      <c r="D47" s="36" t="s">
        <v>126</v>
      </c>
      <c r="E47" s="91">
        <f t="shared" si="7"/>
        <v>0</v>
      </c>
      <c r="F47" s="100">
        <f>SUM(G26:G26)</f>
        <v>0</v>
      </c>
      <c r="G47" s="100"/>
      <c r="H47" s="100"/>
      <c r="I47" s="100"/>
      <c r="J47" s="100">
        <f>SUM(K26:K26)</f>
        <v>0</v>
      </c>
      <c r="K47" s="20"/>
      <c r="L47" s="20"/>
    </row>
    <row r="48" spans="1:12" ht="63" x14ac:dyDescent="0.25">
      <c r="A48" s="173"/>
      <c r="B48" s="173"/>
      <c r="C48" s="171"/>
      <c r="D48" s="36" t="s">
        <v>127</v>
      </c>
      <c r="E48" s="91">
        <f t="shared" si="7"/>
        <v>0</v>
      </c>
      <c r="F48" s="100">
        <f>SUM(G27:G27)</f>
        <v>0</v>
      </c>
      <c r="G48" s="100"/>
      <c r="H48" s="100"/>
      <c r="I48" s="100"/>
      <c r="J48" s="100">
        <f>SUM(K27:K27)</f>
        <v>0</v>
      </c>
      <c r="K48" s="20"/>
      <c r="L48" s="20"/>
    </row>
    <row r="49" spans="1:12" ht="31.5" x14ac:dyDescent="0.25">
      <c r="A49" s="173"/>
      <c r="B49" s="173"/>
      <c r="C49" s="171"/>
      <c r="D49" s="26" t="s">
        <v>128</v>
      </c>
      <c r="E49" s="91">
        <f t="shared" si="7"/>
        <v>0</v>
      </c>
      <c r="F49" s="100">
        <f>SUM(G28:G28)</f>
        <v>0</v>
      </c>
      <c r="G49" s="100"/>
      <c r="H49" s="100"/>
      <c r="I49" s="100"/>
      <c r="J49" s="100">
        <f>SUM(K28:K28)</f>
        <v>0</v>
      </c>
      <c r="K49" s="20"/>
      <c r="L49" s="20"/>
    </row>
    <row r="50" spans="1:12" ht="47.25" x14ac:dyDescent="0.25">
      <c r="A50" s="173"/>
      <c r="B50" s="173"/>
      <c r="C50" s="171"/>
      <c r="D50" s="26" t="s">
        <v>129</v>
      </c>
      <c r="E50" s="91">
        <f t="shared" si="7"/>
        <v>0</v>
      </c>
      <c r="F50" s="47">
        <v>0</v>
      </c>
      <c r="G50" s="47"/>
      <c r="H50" s="47"/>
      <c r="I50" s="47"/>
      <c r="J50" s="47">
        <v>0</v>
      </c>
      <c r="K50" s="20"/>
      <c r="L50" s="20"/>
    </row>
    <row r="51" spans="1:12" ht="15.75" x14ac:dyDescent="0.25">
      <c r="A51" s="152"/>
      <c r="B51" s="152"/>
      <c r="C51" s="172"/>
      <c r="D51" s="26" t="s">
        <v>132</v>
      </c>
      <c r="E51" s="91">
        <f t="shared" si="7"/>
        <v>0</v>
      </c>
      <c r="F51" s="47">
        <v>0</v>
      </c>
      <c r="G51" s="47"/>
      <c r="H51" s="47"/>
      <c r="I51" s="47"/>
      <c r="J51" s="47">
        <v>0</v>
      </c>
      <c r="K51" s="20"/>
      <c r="L51" s="20"/>
    </row>
    <row r="52" spans="1:12" ht="15.75" x14ac:dyDescent="0.25">
      <c r="A52" s="168" t="s">
        <v>23</v>
      </c>
      <c r="B52" s="169">
        <v>4</v>
      </c>
      <c r="C52" s="170" t="s">
        <v>135</v>
      </c>
      <c r="D52" s="23" t="s">
        <v>30</v>
      </c>
      <c r="E52" s="91">
        <f t="shared" si="7"/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0"/>
      <c r="L52" s="20"/>
    </row>
    <row r="53" spans="1:12" ht="63" x14ac:dyDescent="0.25">
      <c r="A53" s="168"/>
      <c r="B53" s="169"/>
      <c r="C53" s="171"/>
      <c r="D53" s="36" t="s">
        <v>122</v>
      </c>
      <c r="E53" s="91">
        <f t="shared" si="7"/>
        <v>0</v>
      </c>
      <c r="F53" s="47">
        <v>0</v>
      </c>
      <c r="G53" s="47"/>
      <c r="H53" s="47"/>
      <c r="I53" s="47"/>
      <c r="J53" s="47">
        <v>0</v>
      </c>
      <c r="K53" s="20"/>
      <c r="L53" s="20"/>
    </row>
    <row r="54" spans="1:12" ht="15.75" x14ac:dyDescent="0.25">
      <c r="A54" s="168"/>
      <c r="B54" s="169"/>
      <c r="C54" s="171"/>
      <c r="D54" s="36" t="s">
        <v>123</v>
      </c>
      <c r="E54" s="91">
        <f t="shared" si="7"/>
        <v>0</v>
      </c>
      <c r="F54" s="47"/>
      <c r="G54" s="47"/>
      <c r="H54" s="47"/>
      <c r="I54" s="47"/>
      <c r="J54" s="47"/>
      <c r="K54" s="20"/>
      <c r="L54" s="20"/>
    </row>
    <row r="55" spans="1:12" ht="63" x14ac:dyDescent="0.25">
      <c r="A55" s="168"/>
      <c r="B55" s="169"/>
      <c r="C55" s="171"/>
      <c r="D55" s="36" t="s">
        <v>124</v>
      </c>
      <c r="E55" s="91">
        <f t="shared" si="7"/>
        <v>0</v>
      </c>
      <c r="F55" s="47">
        <v>0</v>
      </c>
      <c r="G55" s="27">
        <v>0</v>
      </c>
      <c r="H55" s="27">
        <v>0</v>
      </c>
      <c r="I55" s="27">
        <v>0</v>
      </c>
      <c r="J55" s="47">
        <v>0</v>
      </c>
      <c r="K55" s="20">
        <v>0</v>
      </c>
      <c r="L55" s="20">
        <v>0</v>
      </c>
    </row>
    <row r="56" spans="1:12" ht="31.5" x14ac:dyDescent="0.25">
      <c r="A56" s="168"/>
      <c r="B56" s="169"/>
      <c r="C56" s="171"/>
      <c r="D56" s="36" t="s">
        <v>125</v>
      </c>
      <c r="E56" s="91">
        <f t="shared" si="7"/>
        <v>0</v>
      </c>
      <c r="F56" s="47">
        <v>0</v>
      </c>
      <c r="G56" s="27">
        <v>0</v>
      </c>
      <c r="H56" s="27">
        <v>0</v>
      </c>
      <c r="I56" s="27">
        <v>0</v>
      </c>
      <c r="J56" s="47">
        <v>0</v>
      </c>
      <c r="K56" s="20">
        <v>0</v>
      </c>
      <c r="L56" s="20">
        <v>0</v>
      </c>
    </row>
    <row r="57" spans="1:12" ht="31.5" x14ac:dyDescent="0.25">
      <c r="A57" s="168"/>
      <c r="B57" s="169"/>
      <c r="C57" s="171"/>
      <c r="D57" s="36" t="s">
        <v>126</v>
      </c>
      <c r="E57" s="91">
        <f t="shared" si="7"/>
        <v>0</v>
      </c>
      <c r="F57" s="47">
        <v>0</v>
      </c>
      <c r="G57" s="27">
        <v>0</v>
      </c>
      <c r="H57" s="27">
        <v>0</v>
      </c>
      <c r="I57" s="27">
        <v>0</v>
      </c>
      <c r="J57" s="47">
        <v>0</v>
      </c>
      <c r="K57" s="20">
        <v>0</v>
      </c>
      <c r="L57" s="20">
        <v>0</v>
      </c>
    </row>
    <row r="58" spans="1:12" ht="63" x14ac:dyDescent="0.25">
      <c r="A58" s="168"/>
      <c r="B58" s="169"/>
      <c r="C58" s="171"/>
      <c r="D58" s="36" t="s">
        <v>127</v>
      </c>
      <c r="E58" s="91">
        <f t="shared" si="7"/>
        <v>0</v>
      </c>
      <c r="F58" s="47">
        <v>0</v>
      </c>
      <c r="G58" s="27">
        <v>0</v>
      </c>
      <c r="H58" s="27">
        <v>0</v>
      </c>
      <c r="I58" s="27">
        <v>0</v>
      </c>
      <c r="J58" s="47">
        <v>0</v>
      </c>
      <c r="K58" s="20">
        <v>0</v>
      </c>
      <c r="L58" s="20">
        <v>0</v>
      </c>
    </row>
    <row r="59" spans="1:12" ht="31.5" x14ac:dyDescent="0.25">
      <c r="A59" s="168"/>
      <c r="B59" s="169"/>
      <c r="C59" s="171"/>
      <c r="D59" s="26" t="s">
        <v>128</v>
      </c>
      <c r="E59" s="91">
        <f t="shared" si="7"/>
        <v>0</v>
      </c>
      <c r="F59" s="47">
        <v>0</v>
      </c>
      <c r="G59" s="27">
        <v>0</v>
      </c>
      <c r="H59" s="27">
        <v>0</v>
      </c>
      <c r="I59" s="27">
        <v>0</v>
      </c>
      <c r="J59" s="47">
        <v>0</v>
      </c>
      <c r="K59" s="20">
        <v>0</v>
      </c>
      <c r="L59" s="20">
        <v>0</v>
      </c>
    </row>
    <row r="60" spans="1:12" ht="47.25" x14ac:dyDescent="0.25">
      <c r="A60" s="168"/>
      <c r="B60" s="169"/>
      <c r="C60" s="171"/>
      <c r="D60" s="26" t="s">
        <v>129</v>
      </c>
      <c r="E60" s="91">
        <f t="shared" si="7"/>
        <v>0</v>
      </c>
      <c r="F60" s="47">
        <v>0</v>
      </c>
      <c r="G60" s="27">
        <v>0</v>
      </c>
      <c r="H60" s="27">
        <v>0</v>
      </c>
      <c r="I60" s="27">
        <v>0</v>
      </c>
      <c r="J60" s="47">
        <v>0</v>
      </c>
      <c r="K60" s="20">
        <v>0</v>
      </c>
      <c r="L60" s="20">
        <v>0</v>
      </c>
    </row>
    <row r="61" spans="1:12" ht="15.75" x14ac:dyDescent="0.25">
      <c r="A61" s="168"/>
      <c r="B61" s="169"/>
      <c r="C61" s="172"/>
      <c r="D61" s="26" t="s">
        <v>132</v>
      </c>
      <c r="E61" s="91">
        <f t="shared" si="7"/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0">
        <v>0</v>
      </c>
      <c r="L61" s="20">
        <v>0</v>
      </c>
    </row>
    <row r="62" spans="1:12" ht="15.75" x14ac:dyDescent="0.25">
      <c r="A62" s="168" t="s">
        <v>23</v>
      </c>
      <c r="B62" s="169">
        <v>5</v>
      </c>
      <c r="C62" s="170" t="s">
        <v>108</v>
      </c>
      <c r="D62" s="23" t="s">
        <v>30</v>
      </c>
      <c r="E62" s="93">
        <f t="shared" si="7"/>
        <v>5</v>
      </c>
      <c r="F62" s="25">
        <v>1</v>
      </c>
      <c r="G62" s="25">
        <v>0</v>
      </c>
      <c r="H62" s="25">
        <v>0</v>
      </c>
      <c r="I62" s="25">
        <v>1</v>
      </c>
      <c r="J62" s="25">
        <v>1</v>
      </c>
      <c r="K62" s="25">
        <v>1</v>
      </c>
      <c r="L62" s="25">
        <v>1</v>
      </c>
    </row>
    <row r="63" spans="1:12" ht="63" x14ac:dyDescent="0.25">
      <c r="A63" s="168"/>
      <c r="B63" s="169"/>
      <c r="C63" s="171"/>
      <c r="D63" s="36" t="s">
        <v>122</v>
      </c>
      <c r="E63" s="93">
        <f t="shared" si="7"/>
        <v>5</v>
      </c>
      <c r="F63" s="25">
        <v>1</v>
      </c>
      <c r="G63" s="25">
        <v>0</v>
      </c>
      <c r="H63" s="25">
        <v>0</v>
      </c>
      <c r="I63" s="25">
        <v>1</v>
      </c>
      <c r="J63" s="25">
        <v>1</v>
      </c>
      <c r="K63" s="25">
        <v>1</v>
      </c>
      <c r="L63" s="25">
        <v>1</v>
      </c>
    </row>
    <row r="64" spans="1:12" ht="15.75" x14ac:dyDescent="0.25">
      <c r="A64" s="168"/>
      <c r="B64" s="169"/>
      <c r="C64" s="171"/>
      <c r="D64" s="36" t="s">
        <v>123</v>
      </c>
      <c r="E64" s="91"/>
      <c r="F64" s="47"/>
      <c r="G64" s="47"/>
      <c r="H64" s="47"/>
      <c r="I64" s="47"/>
      <c r="J64" s="47"/>
      <c r="K64" s="67"/>
      <c r="L64" s="20"/>
    </row>
    <row r="65" spans="1:12" ht="63" x14ac:dyDescent="0.25">
      <c r="A65" s="168"/>
      <c r="B65" s="169"/>
      <c r="C65" s="171"/>
      <c r="D65" s="36" t="s">
        <v>124</v>
      </c>
      <c r="E65" s="91">
        <f t="shared" si="7"/>
        <v>5</v>
      </c>
      <c r="F65" s="27">
        <v>1</v>
      </c>
      <c r="G65" s="27">
        <v>0</v>
      </c>
      <c r="H65" s="27">
        <v>0</v>
      </c>
      <c r="I65" s="27">
        <v>1</v>
      </c>
      <c r="J65" s="27">
        <v>1</v>
      </c>
      <c r="K65" s="95">
        <v>1</v>
      </c>
      <c r="L65" s="95">
        <v>1</v>
      </c>
    </row>
    <row r="66" spans="1:12" ht="31.5" x14ac:dyDescent="0.25">
      <c r="A66" s="168"/>
      <c r="B66" s="169"/>
      <c r="C66" s="171"/>
      <c r="D66" s="36" t="s">
        <v>125</v>
      </c>
      <c r="E66" s="91">
        <f t="shared" si="7"/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7">
        <v>0</v>
      </c>
      <c r="L66" s="67">
        <v>0</v>
      </c>
    </row>
    <row r="67" spans="1:12" ht="31.5" x14ac:dyDescent="0.25">
      <c r="A67" s="168"/>
      <c r="B67" s="169"/>
      <c r="C67" s="171"/>
      <c r="D67" s="36" t="s">
        <v>126</v>
      </c>
      <c r="E67" s="91">
        <f t="shared" si="7"/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7">
        <v>0</v>
      </c>
      <c r="L67" s="67">
        <v>0</v>
      </c>
    </row>
    <row r="68" spans="1:12" ht="63" x14ac:dyDescent="0.25">
      <c r="A68" s="168"/>
      <c r="B68" s="169"/>
      <c r="C68" s="171"/>
      <c r="D68" s="36" t="s">
        <v>127</v>
      </c>
      <c r="E68" s="91">
        <f t="shared" si="7"/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7">
        <v>0</v>
      </c>
      <c r="L68" s="67">
        <v>0</v>
      </c>
    </row>
    <row r="69" spans="1:12" ht="31.5" x14ac:dyDescent="0.25">
      <c r="A69" s="168"/>
      <c r="B69" s="169"/>
      <c r="C69" s="171"/>
      <c r="D69" s="26" t="s">
        <v>128</v>
      </c>
      <c r="E69" s="91">
        <f t="shared" si="7"/>
        <v>0</v>
      </c>
      <c r="F69" s="47">
        <v>0</v>
      </c>
      <c r="G69" s="47">
        <v>0</v>
      </c>
      <c r="H69" s="47">
        <v>0</v>
      </c>
      <c r="I69" s="47">
        <v>0</v>
      </c>
      <c r="J69" s="47">
        <v>0</v>
      </c>
      <c r="K69" s="47">
        <v>0</v>
      </c>
      <c r="L69" s="67">
        <v>0</v>
      </c>
    </row>
    <row r="70" spans="1:12" ht="47.25" x14ac:dyDescent="0.25">
      <c r="A70" s="168"/>
      <c r="B70" s="169"/>
      <c r="C70" s="171"/>
      <c r="D70" s="26" t="s">
        <v>129</v>
      </c>
      <c r="E70" s="91">
        <f t="shared" si="7"/>
        <v>0</v>
      </c>
      <c r="F70" s="47">
        <v>0</v>
      </c>
      <c r="G70" s="47">
        <v>0</v>
      </c>
      <c r="H70" s="47">
        <v>0</v>
      </c>
      <c r="I70" s="47">
        <v>0</v>
      </c>
      <c r="J70" s="47">
        <v>0</v>
      </c>
      <c r="K70" s="47">
        <v>0</v>
      </c>
      <c r="L70" s="67">
        <v>0</v>
      </c>
    </row>
    <row r="71" spans="1:12" ht="15.75" x14ac:dyDescent="0.25">
      <c r="A71" s="168"/>
      <c r="B71" s="169"/>
      <c r="C71" s="172"/>
      <c r="D71" s="26" t="s">
        <v>132</v>
      </c>
      <c r="E71" s="91">
        <f t="shared" si="7"/>
        <v>0</v>
      </c>
      <c r="F71" s="47">
        <v>0</v>
      </c>
      <c r="G71" s="47">
        <v>0</v>
      </c>
      <c r="H71" s="47">
        <v>0</v>
      </c>
      <c r="I71" s="47">
        <v>0</v>
      </c>
      <c r="J71" s="47">
        <v>0</v>
      </c>
      <c r="K71" s="47">
        <v>0</v>
      </c>
      <c r="L71" s="67">
        <v>0</v>
      </c>
    </row>
    <row r="72" spans="1:12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2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2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2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2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2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</row>
  </sheetData>
  <mergeCells count="33">
    <mergeCell ref="A10:A20"/>
    <mergeCell ref="B10:B20"/>
    <mergeCell ref="C10:C20"/>
    <mergeCell ref="H2:K2"/>
    <mergeCell ref="H4:K4"/>
    <mergeCell ref="A5:J5"/>
    <mergeCell ref="A7:B8"/>
    <mergeCell ref="C7:C9"/>
    <mergeCell ref="D7:D9"/>
    <mergeCell ref="E7:L7"/>
    <mergeCell ref="E8:E9"/>
    <mergeCell ref="F8:F9"/>
    <mergeCell ref="G8:G9"/>
    <mergeCell ref="H8:H9"/>
    <mergeCell ref="I8:I9"/>
    <mergeCell ref="J8:J9"/>
    <mergeCell ref="K8:K9"/>
    <mergeCell ref="L8:L9"/>
    <mergeCell ref="A21:A31"/>
    <mergeCell ref="B21:B31"/>
    <mergeCell ref="C21:C31"/>
    <mergeCell ref="A32:A41"/>
    <mergeCell ref="B32:B41"/>
    <mergeCell ref="C32:C41"/>
    <mergeCell ref="A62:A71"/>
    <mergeCell ref="B62:B71"/>
    <mergeCell ref="C62:C71"/>
    <mergeCell ref="A42:A51"/>
    <mergeCell ref="B42:B51"/>
    <mergeCell ref="C42:C51"/>
    <mergeCell ref="A52:A61"/>
    <mergeCell ref="B52:B61"/>
    <mergeCell ref="C52:C6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</vt:lpstr>
      <vt:lpstr>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 M</cp:lastModifiedBy>
  <cp:lastPrinted>2023-11-16T12:22:02Z</cp:lastPrinted>
  <dcterms:created xsi:type="dcterms:W3CDTF">2015-06-05T18:19:34Z</dcterms:created>
  <dcterms:modified xsi:type="dcterms:W3CDTF">2023-11-16T12:23:20Z</dcterms:modified>
</cp:coreProperties>
</file>