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90" windowWidth="19440" windowHeight="8685"/>
  </bookViews>
  <sheets>
    <sheet name="ф.1" sheetId="1" r:id="rId1"/>
    <sheet name="ф.2" sheetId="2" r:id="rId2"/>
    <sheet name="ф.3" sheetId="3" r:id="rId3"/>
    <sheet name="ф.4" sheetId="4" r:id="rId4"/>
    <sheet name="ф.5" sheetId="5" r:id="rId5"/>
    <sheet name="ф.6" sheetId="6" r:id="rId6"/>
    <sheet name="ф.7" sheetId="7" r:id="rId7"/>
    <sheet name="Лист8" sheetId="8" r:id="rId8"/>
    <sheet name="Инф" sheetId="9" r:id="rId9"/>
    <sheet name="Лист1" sheetId="10" r:id="rId10"/>
  </sheets>
  <definedNames>
    <definedName name="_ftn1" localSheetId="0">ф.1!$A$32</definedName>
    <definedName name="_ftnref1" localSheetId="0">ф.1!$K$3</definedName>
    <definedName name="_xlnm.Print_Area" localSheetId="0">ф.1!$A$1:$L$32</definedName>
    <definedName name="_xlnm.Print_Area" localSheetId="4">ф.5!$A$1:$Q$37</definedName>
  </definedNames>
  <calcPr calcId="124519"/>
</workbook>
</file>

<file path=xl/calcChain.xml><?xml version="1.0" encoding="utf-8"?>
<calcChain xmlns="http://schemas.openxmlformats.org/spreadsheetml/2006/main">
  <c r="J7" i="8"/>
  <c r="L38" i="2"/>
  <c r="N30" i="1"/>
  <c r="J14"/>
  <c r="J15"/>
  <c r="J16"/>
  <c r="J17"/>
  <c r="J18"/>
  <c r="J19"/>
  <c r="J20"/>
  <c r="J21"/>
  <c r="J22"/>
  <c r="J23"/>
  <c r="J24"/>
  <c r="J25"/>
  <c r="J26"/>
  <c r="J27"/>
  <c r="J28"/>
  <c r="J29"/>
  <c r="J13"/>
  <c r="J12"/>
  <c r="J8"/>
  <c r="J11"/>
  <c r="J7"/>
  <c r="H16"/>
  <c r="H15"/>
  <c r="H14"/>
  <c r="N14" s="1"/>
  <c r="H18"/>
  <c r="H17"/>
  <c r="H23" l="1"/>
  <c r="H22"/>
  <c r="H19"/>
  <c r="H21"/>
  <c r="H20"/>
  <c r="Q13" i="5"/>
  <c r="Q14"/>
  <c r="Q15"/>
  <c r="Q16"/>
  <c r="Q17"/>
  <c r="Q18"/>
  <c r="Q19"/>
  <c r="Q20"/>
  <c r="Q21"/>
  <c r="Q22"/>
  <c r="Q23"/>
  <c r="Q24"/>
  <c r="Q25"/>
  <c r="Q26"/>
  <c r="Q28"/>
  <c r="Q29"/>
  <c r="Q30"/>
  <c r="Q34"/>
  <c r="Q35"/>
  <c r="Q36"/>
  <c r="Q12"/>
  <c r="P15"/>
  <c r="P17"/>
  <c r="P18"/>
  <c r="P19"/>
  <c r="P20"/>
  <c r="P22"/>
  <c r="P25"/>
  <c r="P27"/>
  <c r="P28"/>
  <c r="P29"/>
  <c r="P30"/>
  <c r="P31"/>
  <c r="P36"/>
  <c r="M34"/>
  <c r="P34" s="1"/>
  <c r="M24"/>
  <c r="P24" s="1"/>
  <c r="M21"/>
  <c r="P21" s="1"/>
  <c r="M14"/>
  <c r="P14" s="1"/>
  <c r="M27"/>
  <c r="N34"/>
  <c r="N24"/>
  <c r="N21"/>
  <c r="N14"/>
  <c r="N13" s="1"/>
  <c r="N12" s="1"/>
  <c r="O34"/>
  <c r="O24"/>
  <c r="O21"/>
  <c r="O14"/>
  <c r="H29" i="1"/>
  <c r="M13" i="5" l="1"/>
  <c r="P13" s="1"/>
  <c r="O13"/>
  <c r="O12" s="1"/>
  <c r="M12" l="1"/>
  <c r="P12" s="1"/>
  <c r="H12" i="1"/>
  <c r="N12" s="1"/>
  <c r="H11"/>
  <c r="N11" s="1"/>
  <c r="H8"/>
  <c r="N8" s="1"/>
  <c r="H13"/>
  <c r="N13" s="1"/>
  <c r="H7"/>
  <c r="N7" s="1"/>
  <c r="N15"/>
  <c r="N16"/>
  <c r="N17"/>
  <c r="N18"/>
  <c r="N19"/>
  <c r="N20"/>
  <c r="N21"/>
  <c r="N22"/>
  <c r="N23"/>
  <c r="N24"/>
  <c r="N25"/>
  <c r="N26"/>
  <c r="N27"/>
  <c r="N28"/>
  <c r="N29"/>
  <c r="N9"/>
  <c r="N10"/>
  <c r="F7" i="8" l="1"/>
  <c r="G11" i="6" l="1"/>
  <c r="G12"/>
  <c r="E9"/>
  <c r="E8" s="1"/>
  <c r="F9" l="1"/>
  <c r="G9" s="1"/>
  <c r="F8"/>
  <c r="G8" s="1"/>
  <c r="K7" i="1" l="1"/>
  <c r="I7"/>
  <c r="C4" i="9" l="1"/>
  <c r="D4"/>
  <c r="B3"/>
  <c r="B4" s="1"/>
  <c r="B2"/>
  <c r="K20" i="1" l="1"/>
  <c r="K21"/>
  <c r="K22"/>
  <c r="K23"/>
  <c r="K24"/>
  <c r="K25"/>
  <c r="K26"/>
  <c r="K27"/>
  <c r="K28"/>
  <c r="K29"/>
  <c r="K19"/>
  <c r="I21" l="1"/>
  <c r="I22"/>
  <c r="I23"/>
  <c r="I20"/>
  <c r="K14"/>
  <c r="K15"/>
  <c r="K16"/>
  <c r="I14"/>
  <c r="I15"/>
  <c r="I16"/>
  <c r="K13"/>
  <c r="K12"/>
  <c r="K11"/>
  <c r="K8"/>
  <c r="I13"/>
  <c r="I12"/>
  <c r="I11"/>
  <c r="I8"/>
  <c r="K17"/>
  <c r="K18"/>
  <c r="I25"/>
  <c r="I26"/>
  <c r="I24"/>
  <c r="I27" l="1"/>
  <c r="I28"/>
  <c r="I29"/>
  <c r="I19"/>
  <c r="I17"/>
  <c r="I18"/>
</calcChain>
</file>

<file path=xl/sharedStrings.xml><?xml version="1.0" encoding="utf-8"?>
<sst xmlns="http://schemas.openxmlformats.org/spreadsheetml/2006/main" count="607" uniqueCount="300">
  <si>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</si>
  <si>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</si>
  <si>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</si>
  <si>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</si>
  <si>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</si>
  <si>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</si>
  <si>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</si>
  <si>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</si>
  <si>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</si>
  <si>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>План на отчетный год</t>
  </si>
  <si>
    <t>Факт на конец отчетного периода, нарастающим итогом</t>
  </si>
  <si>
    <t>МП</t>
  </si>
  <si>
    <t>Пп</t>
  </si>
  <si>
    <t>-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</si>
  <si>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</si>
  <si>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</si>
  <si>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</si>
  <si>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</si>
  <si>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</si>
  <si>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</t>
  </si>
  <si>
    <t>Удельный расход энергетических ресурсов на снабжение органов местного самоуправления и муниципальных учреждений</t>
  </si>
  <si>
    <t>кг.у.т./м²</t>
  </si>
  <si>
    <t>Удельный расход электрической энергии на снабжение органов местного самоуправления и муниципальных учреждений</t>
  </si>
  <si>
    <r>
      <t>кВтч/м</t>
    </r>
    <r>
      <rPr>
        <vertAlign val="superscript"/>
        <sz val="8"/>
        <color theme="1"/>
        <rFont val="Times New Roman"/>
        <family val="1"/>
        <charset val="204"/>
      </rPr>
      <t>2</t>
    </r>
  </si>
  <si>
    <t>Удельный расход тепловой энергии на снабжение органов местного самоуправления и муниципальных учреждений</t>
  </si>
  <si>
    <r>
      <t>Гкал/м</t>
    </r>
    <r>
      <rPr>
        <vertAlign val="superscript"/>
        <sz val="8"/>
        <color theme="1"/>
        <rFont val="Times New Roman"/>
        <family val="1"/>
        <charset val="204"/>
      </rPr>
      <t>2</t>
    </r>
  </si>
  <si>
    <t>Удельный расход холодной воды на снабжение органов местного самоуправления и муниципальных учреждений</t>
  </si>
  <si>
    <r>
      <t>м</t>
    </r>
    <r>
      <rPr>
        <vertAlign val="superscript"/>
        <sz val="8"/>
        <color theme="1"/>
        <rFont val="Times New Roman"/>
        <family val="1"/>
        <charset val="204"/>
      </rPr>
      <t>3</t>
    </r>
    <r>
      <rPr>
        <sz val="8"/>
        <color theme="1"/>
        <rFont val="Times New Roman"/>
        <family val="1"/>
        <charset val="204"/>
      </rPr>
      <t>/чел</t>
    </r>
  </si>
  <si>
    <t>Удельный расход горячей воды на снабжение органов местного самоуправления и муниципальных учреждений</t>
  </si>
  <si>
    <t>Удельный расход тепловой энергии в многоквартирных домах</t>
  </si>
  <si>
    <t>Удельный расход холодной воды в многоквартирных домах</t>
  </si>
  <si>
    <t>Удельный расход горячей воды в многоквартирных домах</t>
  </si>
  <si>
    <t>Удельный расход электрической энергии в многоквартирных домах</t>
  </si>
  <si>
    <t>Удельная величина потребления электрической энергии в многоквартирных домах</t>
  </si>
  <si>
    <t>кВтч/чел</t>
  </si>
  <si>
    <t>кг.у.т./Гкал</t>
  </si>
  <si>
    <t>Удельный расход топлива на выработку тепловой энергии на котельных</t>
  </si>
  <si>
    <t>Удельный расход электрической энергии, используемой при передаче тепловой энергии в системах теплоснабжения</t>
  </si>
  <si>
    <t>кВтч/Гкал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</si>
  <si>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</si>
  <si>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 *</t>
  </si>
  <si>
    <t>Удельный расход электрической энергии, используемой для передачи (транспортировки) воды в системах водоснабжения</t>
  </si>
  <si>
    <r>
      <t>кВтч/м</t>
    </r>
    <r>
      <rPr>
        <vertAlign val="superscript"/>
        <sz val="8"/>
        <color theme="1"/>
        <rFont val="Times New Roman"/>
        <family val="1"/>
        <charset val="204"/>
      </rPr>
      <t>3</t>
    </r>
  </si>
  <si>
    <t>Удельный расход электрической энергии в системах уличного освещения</t>
  </si>
  <si>
    <t>[1] Заполняется для годового отчета.</t>
  </si>
  <si>
    <t>Наименование муниципальной программы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</si>
  <si>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</si>
  <si>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</si>
  <si>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исполнитель, соисполнители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</si>
  <si>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</si>
  <si>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</si>
  <si>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</si>
  <si>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 на конец отчетного периода</t>
  </si>
  <si>
    <t>Проблемы, возникшие в ходе реализации мероприятия</t>
  </si>
  <si>
    <t>ОМ</t>
  </si>
  <si>
    <t>М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</si>
  <si>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</si>
  <si>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</si>
  <si>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2015-2020, ежегодно</t>
  </si>
  <si>
    <t>Оценка энергоэффективности по отраслям экономики УР</t>
  </si>
  <si>
    <t>Мероприятие не реализовывалось в отчетном году</t>
  </si>
  <si>
    <t>Проведение мониторинга энергоэффективности организаций, финансируемых из бюджетов муниципальных образований</t>
  </si>
  <si>
    <t>Оценка энергоэффективности бюджетной сферы УР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</si>
  <si>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 в области энергосбережения и повышения энергетической эффективности</t>
  </si>
  <si>
    <t>2015-2020  годы, ежегодно</t>
  </si>
  <si>
    <t>Повышение качества работы предприятий и организаций в области энергосбережения и повышения энергоэффективности</t>
  </si>
  <si>
    <t>Развитие регионального сегмента государственной информационной системы в области энергосбережения и повышения энергетической эффективности</t>
  </si>
  <si>
    <t>2015-2020 годы, ежегодно</t>
  </si>
  <si>
    <t>Функциональное расширение регионального сегмента ГИС. Систематизация информации, используемой для оценки энергоэффективности  организаций, финансируемых из бюджета муниципального образования</t>
  </si>
  <si>
    <t>Исполнение требований Федерального Закона от 27.07.2010 года №190-ФЗ «О теплоснабжении».</t>
  </si>
  <si>
    <t>Исполнение требований Федерального Закона от  07.12.2011 года №416-ФЗ «О теплоснабжении».</t>
  </si>
  <si>
    <t>Мероприятия по организации выявления бесхозяйных объектов недвижимого имущества, используемых для передачи энергетических ресурсов (включая газоснабжение, тепло-, водо- и электроснабжение) постановки  в установленном порядке на учет и признанию права муниципальной собственности на них, а также по управлению такими объектами с момента их выявления, в том числе по выявлению источника компенсации возникающих при эксплуатации нормативных потерь энергетических ресурсов</t>
  </si>
  <si>
    <t>Отдел имущественных отношений Администрации муниципального образования «Кезский район»</t>
  </si>
  <si>
    <t>Сокращение доли бесхозяйных объектов теплоэнергетического хозяйства, объектов систем водоснабжения и водоотведения</t>
  </si>
  <si>
    <t>Реализация мероприятий в организациях, финансируемых за счет средств муниципального бюджета</t>
  </si>
  <si>
    <t>Проведение энергетических обследований в организациях, финансируемых за счет средств бюджета муниципального образования «Кезский район»</t>
  </si>
  <si>
    <t>Отдел архитектуры, строительства и жилищной политики Администрации муниципального образования «Кезский район», Управление образованием, Отдел культуры, администрации сельских поселений</t>
  </si>
  <si>
    <t>Исполнение Федерального закона от 23 ноября 2009 года №261-ФЗ «Об энергосбережении и о повышении энергетической эффективности и внесении изменений в отдельные законодательные акты Российской Федерации»</t>
  </si>
  <si>
    <t>Установка или замена приборов учета энергоресурсов</t>
  </si>
  <si>
    <t>Отдел  архитектуры, строительства и жилищной политики Администрации муниципального образования "Кезский район", Управление образованием, Управление культуры, администрации поселений</t>
  </si>
  <si>
    <t>2015 год</t>
  </si>
  <si>
    <t>Исполнение Федерального закона от 23 ноября 2009 года 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</si>
  <si>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Замена ламп накаливания на энергоэффективные, замена люминисцентных светильников на светодиодные</t>
  </si>
  <si>
    <t>2015 - 2017 годы, ежегодно</t>
  </si>
  <si>
    <t>Снижение объемов потребления электроэнергии в сопоставимых условиях на 12 тыс.кВтч в год (0,5%). Сокращение бюджетных расходов на оплату электроэнергии на 7,5 тыс.руб. в год (в ценах 2012 года)</t>
  </si>
  <si>
    <t>Замена электропроводки</t>
  </si>
  <si>
    <t>Снижение объемов потребления электроэнергии в сопоставимых условиях на 10 тыс.кВтч в год (0,4%). Сокращение бюджетных расходов на оплату электроэнергии на 41,8 тыс.руб. в год (в ценах 2012 года)</t>
  </si>
  <si>
    <t>Реконструкция и ремонт системы отопления, гидрохимическая промывка системы отопления</t>
  </si>
  <si>
    <t>2015 - 2020 годы, ежегодно</t>
  </si>
  <si>
    <t>Снижение объемов потребления тепловой энергии в сопоставимых условиях на 20,5 Гкал в год (0,2%). Сокращение бюджетных расходов на оплату тепловой энергии на 34,5 тыс.руб. в год (в ценах 2012 года)</t>
  </si>
  <si>
    <t>Замена старых оконных блоков, замена входных групп</t>
  </si>
  <si>
    <t>Снижение объемов потребления тепловой энергии в сопоставимых условиях на 178 Гкал в год (1,8%). Сокращение бюджетных расходов на оплату тепловой энергии на 2025 тыс.руб. в год (в ценах 2012 года)</t>
  </si>
  <si>
    <t>Ремонт и замена кровли, утепление чердачных перекрытий и полов</t>
  </si>
  <si>
    <t>Снижение объемов потребления тепловой энергии в сопоставимых условиях на 837 Гкал в год (8,3%). Сокращение бюджетных расходов на оплату тепловой энергии на 1447 тыс.руб. в год (в ценах 2012 года)</t>
  </si>
  <si>
    <t>Установка теплоотражающих экранов за радиаторами отопления</t>
  </si>
  <si>
    <t>2015 - 2016 годы, ежегодно</t>
  </si>
  <si>
    <t>Снижение объемов потребления тепловой энергии в сопоставимых условиях на 3 Гкал в год (0,03%). Сокращение бюджетных расходов на оплату тепловой энергии на 7 тыс. руб. в год (в ценах 2012 года)</t>
  </si>
  <si>
    <t>Реализация мероприятий на объектах организаций, оказывающих услуги теплоснабжения на территории МО "Кезский район"</t>
  </si>
  <si>
    <t>Отдел  архитектуры, строительства и жилищной политики Администрации муниципального образования "Кезский район"</t>
  </si>
  <si>
    <t>Техническое перевооружение котельной ЦРБ в п.Кез</t>
  </si>
  <si>
    <t>Снижение объемов потребления топлива в сопоставимых условиях на 260 т.у.т. в год. Экономический эффект оценивается в 820 тыс.руб.</t>
  </si>
  <si>
    <t>Техническое перевооружение котельной с переводом на газ в с.Александрово</t>
  </si>
  <si>
    <t>Снижение объемов потребления топлива в сопоставимых условиях на 300 т.у.т. в год. Экономический эффект оценивается в 1800 тыс.руб.</t>
  </si>
  <si>
    <t>Техническое перевооружение котельной с переводом на газ в д.Гыя</t>
  </si>
  <si>
    <t>2020 год</t>
  </si>
  <si>
    <t>Снижение объемов потребления топлива в сопоставимых условиях на 350 т.у.т. в год. Экономический эффект оценивается в 2100 тыс.руб.</t>
  </si>
  <si>
    <t>Техническое перевооружение Центральной котельной в п.Кез</t>
  </si>
  <si>
    <t>Снижение объемов потребления топлива в сопоставимых условиях на 6985 т.у.т. в год. Экономический эффект оценивается в 2200 тыс.руб.</t>
  </si>
  <si>
    <t>Реализация мероприятий на объектах организаций, оказывающих услуги водоснабжения и водоотведения  на территории МО "Кезский район"</t>
  </si>
  <si>
    <t>Повышение эффективности работы источников водоснабжения за счет внедрения энергоэффективных насосных агрегатов</t>
  </si>
  <si>
    <t>Сокращение потребления электрической энергии на подъем и подачу воды потребителям</t>
  </si>
  <si>
    <t>Замена электротермических обогревателей на нагревательные кабели</t>
  </si>
  <si>
    <t xml:space="preserve">Сокращение потребления электрической энергии на транспортировку воды </t>
  </si>
  <si>
    <t>Исключение избыточного напора в водопроводной сети за счет внедрения автоматического регулирования</t>
  </si>
  <si>
    <t>Сокращение утечек из водопроводной сети, снижение потребления электроэнергии за счет исключения избыточного напора</t>
  </si>
  <si>
    <t>Сокращение утечек воды при транспортировке за счет замены изношенных участков водопроводных сетей</t>
  </si>
  <si>
    <t>2015-2020 годы</t>
  </si>
  <si>
    <t>Сокращение утечек воды в водопроводных сетях</t>
  </si>
  <si>
    <t>Замена светильников уличного освещения</t>
  </si>
  <si>
    <t>Сокращение потребления электрической энергии на уличное освещение</t>
  </si>
  <si>
    <t>Реализация энергоэффективных мероприятий на объектах многоквартирного жилищного фонда МО "Кезский район" (мероприятие реализовывается в соответствии с подпрограммой "Содержание и развитие жилищного хозяйства МО "Кезский район" (2015-2020 годы)" муниципальной программы "Содержание и развитие муниципального хозяйства МО "Кезский район" (2015-2020 годы)")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</si>
  <si>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населения.</t>
  </si>
  <si>
    <t>Отчет о финансовой оценке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</si>
  <si>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</si>
  <si>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</si>
  <si>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</si>
  <si>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</si>
  <si>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</si>
  <si>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</si>
  <si>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Хх</t>
  </si>
  <si>
    <t>Х</t>
  </si>
  <si>
    <t xml:space="preserve">Форма 4. Отчет о выполнении сводных показателей муниципальных заданий на оказание муниципальных услуг (выполнение работ) </t>
  </si>
  <si>
    <t>Отчет о выполнении сводных показателей муниципальных заданий на оказание муниципальных услуг (выполнение работ)</t>
  </si>
  <si>
    <t xml:space="preserve">Форма 5. Отчет об использовании бюджетных ассигнований бюджета муниципального района (городского округа) на реализацию муниципальной программы </t>
  </si>
  <si>
    <t>Отчет об использовании бюджетных ассигнований бюджета муниципального образования</t>
  </si>
  <si>
    <t>На реализацию муниципальной программы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</si>
  <si>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</si>
  <si>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</si>
  <si>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</si>
  <si>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Кассовые расходы, %</t>
  </si>
  <si>
    <t>ГРБС</t>
  </si>
  <si>
    <t>Рз</t>
  </si>
  <si>
    <t>Пр</t>
  </si>
  <si>
    <t>ЦС</t>
  </si>
  <si>
    <t>ВР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</si>
  <si>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</si>
  <si>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</si>
  <si>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</si>
  <si>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</si>
  <si>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</si>
  <si>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r>
      <t> </t>
    </r>
    <r>
      <rPr>
        <sz val="9"/>
        <color rgb="FF000000"/>
        <rFont val="Times New Roman"/>
        <family val="1"/>
        <charset val="204"/>
      </rPr>
      <t>Внедрение энергоменеджмента</t>
    </r>
  </si>
  <si>
    <t>Всего</t>
  </si>
  <si>
    <t>Ххх</t>
  </si>
  <si>
    <t>…</t>
  </si>
  <si>
    <t xml:space="preserve">Форма 6. Отчет о расходах на реализацию муниципальной программы за счет всех источников финансирования </t>
  </si>
  <si>
    <t>Отчет о расходах на реализацию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</si>
  <si>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</si>
  <si>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</si>
  <si>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</si>
  <si>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</si>
  <si>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</si>
  <si>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- </t>
  </si>
  <si>
    <t>Энергосбережение и повышение энергетической эффективности муниципального образования «Кезский район» на 2015-2020 год</t>
  </si>
  <si>
    <t>Бюджет муниципального образования «Кезский район»</t>
  </si>
  <si>
    <t>В том числе:</t>
  </si>
  <si>
    <t>Собственные средства бюджета муниципального образования «Кезский район»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</si>
  <si>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</si>
  <si>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</si>
  <si>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муниципального образования, имеющие целевое назначение</t>
  </si>
  <si>
    <t>Межбюджетные трансферты из бюджетов поселений</t>
  </si>
  <si>
    <t>Иные источники</t>
  </si>
  <si>
    <t xml:space="preserve">Форма 7. Сведения о внесенных за отчетный период изменениях в муниципальную программу </t>
  </si>
  <si>
    <t>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</si>
  <si>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</si>
  <si>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</si>
  <si>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</si>
  <si>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</si>
  <si>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Постановление Администрации муниципального образования «Кезский район» </t>
  </si>
  <si>
    <r>
      <t xml:space="preserve">Форма 8. </t>
    </r>
    <r>
      <rPr>
        <sz val="12"/>
        <color rgb="FF000000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</si>
  <si>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</si>
  <si>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</si>
  <si>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</si>
  <si>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</si>
  <si>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</si>
  <si>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</si>
  <si>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</si>
  <si>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</si>
  <si>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</si>
  <si>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</si>
  <si>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</si>
  <si>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</si>
  <si>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</si>
  <si>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</si>
  <si>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</si>
  <si>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</si>
  <si>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Наименование подпрограммы, в рамках которой оказываются муниципальные услуги муниципальными учреждениями</t>
  </si>
  <si>
    <t>Муниципальная услуга (работа)</t>
  </si>
  <si>
    <r>
      <t>Расходы бюджета муниципального образования  «Кезский район»</t>
    </r>
    <r>
      <rPr>
        <sz val="8.5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на оказание муниципальной услуги (выполнение работы)</t>
    </r>
  </si>
  <si>
    <t>Тыс. Руб.</t>
  </si>
  <si>
    <t xml:space="preserve">Наименование показателя, характеризующего объем муниципальной услуги (работы) </t>
  </si>
  <si>
    <t>Муниципальное задание за отчетный период не формировалось</t>
  </si>
  <si>
    <r>
      <t xml:space="preserve">Форма 3. </t>
    </r>
    <r>
      <rPr>
        <sz val="11"/>
        <color rgb="FF000000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</si>
  <si>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Меры муниципального регулирования отсутствуют</t>
  </si>
  <si>
    <t xml:space="preserve">Реализация мероприятий по восстановлению и устройству сетей уличного освещения в поселениях муниципального образования "Кезский район" </t>
  </si>
  <si>
    <t>Сокращение потребления электрической энергии на уличное освещение и потерь при ее передаче по распределительным сетям</t>
  </si>
  <si>
    <t>Реализация комплекса энергосберегающих мероприятий в МБОУ "Кезская средняя общеобразовательная школа №1" в Кезском районе</t>
  </si>
  <si>
    <t>Разработка и (или)ежегодная актуализация схемы теплоснабжения муниципального образования «Кезский район»</t>
  </si>
  <si>
    <t>Разработка и (или) ежегодная актуализация схем водоснабжения и водоотведения муниципального образования «Кезский район»</t>
  </si>
  <si>
    <t>Разработка и (или) ежегодная актуализация схемы теплоснабжения муниципального образования "Кезский район"</t>
  </si>
  <si>
    <t>Мероприятия по организации выявления бесхозяйных объектов недвижимого имущества, используемых для передачи энергетических ресурсов ( включая газоснабжение, тепло- и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управления такими объектами с момента их выявления, в том числе по выявлению источника компенсации возникающих при их эксплуатации нормативных потерь энергетических ресурсов</t>
  </si>
  <si>
    <t>Реализация мероприятий на объектах электросетевых организаций, оказывающих услуги по передаче электрической энергии на территории МО "Кезский район"</t>
  </si>
  <si>
    <t xml:space="preserve">Реализация мероприятий по восстановлению и устройству сетей уличного освещения в  поселениях муниципального  образования "Кезский район" </t>
  </si>
  <si>
    <t>08</t>
  </si>
  <si>
    <t>01</t>
  </si>
  <si>
    <t>02</t>
  </si>
  <si>
    <t>9</t>
  </si>
  <si>
    <t>05</t>
  </si>
  <si>
    <t>4</t>
  </si>
  <si>
    <t>7</t>
  </si>
  <si>
    <t>Энергосбережение и повышение энергетической эффективности  в МО "Кезский район"</t>
  </si>
  <si>
    <t>Отдел имущественных отношений МО "Кезский район"</t>
  </si>
  <si>
    <t>03</t>
  </si>
  <si>
    <t>0800505770</t>
  </si>
  <si>
    <t xml:space="preserve">Отдел архитектуры, строительства и жилищной политики, управление образование </t>
  </si>
  <si>
    <t>458</t>
  </si>
  <si>
    <t>07</t>
  </si>
  <si>
    <t>0800205770</t>
  </si>
  <si>
    <t>612</t>
  </si>
  <si>
    <t>0800262900</t>
  </si>
  <si>
    <t>456</t>
  </si>
  <si>
    <t>521</t>
  </si>
  <si>
    <t>540</t>
  </si>
  <si>
    <t>465</t>
  </si>
  <si>
    <t>04</t>
  </si>
  <si>
    <t>12</t>
  </si>
  <si>
    <t>0800105770</t>
  </si>
  <si>
    <t>244</t>
  </si>
  <si>
    <t>453</t>
  </si>
  <si>
    <t>Несвоевременное предоставление информации теплоснабжающими предприятиями</t>
  </si>
  <si>
    <t xml:space="preserve">Мероприятие реализовывается ежемесячно в системе ГИС "Энергоэффективность" Подсистема управления энергосбережением и энергетической эффективностью, Модуль «Информация об энергосбережении и повышении энергетической эффективности»-ежегодно
</t>
  </si>
  <si>
    <t>в течение года</t>
  </si>
  <si>
    <t>00</t>
  </si>
  <si>
    <t>06</t>
  </si>
  <si>
    <t>ежеквартально в течение года</t>
  </si>
  <si>
    <t>Доля объема отпуса электроэнергии по приборам учета осталась на уровне прошлого года</t>
  </si>
  <si>
    <t>всего</t>
  </si>
  <si>
    <t>Итого</t>
  </si>
  <si>
    <t>Реализация комплекса типовых мероприятий (иных мероприятий), направленных на повышение эффективности использования топливно-энергетических ресурсов, на объектах бюджетной сферы муниципальных образований-Реализация комплекса энергосберегающих мероприятий в МБОУ «Кезская средняя общеобразовательная школа № 1» в Кезском районе</t>
  </si>
  <si>
    <t>РБ</t>
  </si>
  <si>
    <t>МБ</t>
  </si>
  <si>
    <t>6</t>
  </si>
  <si>
    <t>1</t>
  </si>
  <si>
    <t>Разработка и (или) ежегодная актуализация схемы водоснабжения и водоотведения  муниципального образования "Кезский район"</t>
  </si>
  <si>
    <t>Проведена замена электропроводки в образовательных учреждениях в рамках подготовки к учебному году</t>
  </si>
  <si>
    <t>Проведена замена приборов учета энергоресурсов</t>
  </si>
  <si>
    <t>Произведена замена ламп в учреждениях культуры и образования</t>
  </si>
  <si>
    <t>2 полугодие 2018 года</t>
  </si>
  <si>
    <t>08002S6290</t>
  </si>
  <si>
    <t xml:space="preserve">Энергосбережение и повышение энергетической эффективности муниципального образования «Кезский район»  </t>
  </si>
  <si>
    <t>По состоянию на 01.01.2020 г.</t>
  </si>
  <si>
    <t xml:space="preserve">Энергосбережение и повышение энергетической эффективности муниципального образования «Кезский район» </t>
  </si>
  <si>
    <t>2019 год</t>
  </si>
  <si>
    <r>
      <t xml:space="preserve">Наименование программы  </t>
    </r>
    <r>
      <rPr>
        <b/>
        <sz val="9"/>
        <color rgb="FF000000"/>
        <rFont val="Times New Roman"/>
        <family val="1"/>
        <charset val="204"/>
      </rPr>
      <t xml:space="preserve">Энергосбережение и повышение энергетической эффективности муниципального образования «Кезский район» </t>
    </r>
  </si>
  <si>
    <t>Министерством строительства, ЖКХ и энергетики совместно с сектором  ЖКХ, благоустройства и дорожного хозяйства проводится анализ надежности систем теплоснабжения организаций</t>
  </si>
  <si>
    <t>АНО "Агенство по энергосбережению" совместно с сектором ЖКХ, благоустройства и дорожного хозяйства  ежеквартально проводят мониторинг эффективности использования тэр организациями, финансируемых из бюджетов муниципальных образований путем направления отчетности</t>
  </si>
  <si>
    <t>Сектор ЖКХ, благоутройства и дорожного хозяйства</t>
  </si>
  <si>
    <t>Упрравление муниципального хозяйства Администрации муниципального образования "Кезский район"</t>
  </si>
  <si>
    <t xml:space="preserve">Сектор ЖКХ, благоутройства и дорожного хозяйства, </t>
  </si>
  <si>
    <t>10</t>
  </si>
  <si>
    <t>Сектор ЖКХ, благоустройства и дорожного хозяйства</t>
  </si>
  <si>
    <t>Проведены семинары в режиме вебинаров и ВКС</t>
  </si>
  <si>
    <t xml:space="preserve"> </t>
  </si>
  <si>
    <t>Доля объема отпуска газа осталась на уровне 2018 года</t>
  </si>
  <si>
    <t>эл.эн 341,6(2777,25 тыс.Кв)+ тепло 1394,65(9752,78 Гкал)+газ 59,96(51,96 тыс.м3)+уголь 90,79(118,21 тонн)+дрова 164,76(619,38 м3)/57662,50 м2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</si>
  <si>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</si>
  <si>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</si>
  <si>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>08005S5770</t>
  </si>
  <si>
    <t>Сектор  ЖКХ, благоустройства и дорожного хозяйства</t>
  </si>
  <si>
    <t>Первый заместитель главы Администрации муниципального образования "Кезский район" по строительству и муниципальному хозяйству</t>
  </si>
  <si>
    <t>К=</t>
  </si>
  <si>
    <t>Факт за год, предшествующий отчетному году (2019 г.)</t>
  </si>
  <si>
    <t>План на отчетный год (2020 г.)</t>
  </si>
  <si>
    <t>В 2020 году актуализирована схема теплоснабжения муниципального образования "Поломское"</t>
  </si>
  <si>
    <t>В 2020 году актуализирована схема водоснабжения и водоотведения муниципального образования  "Кезское"</t>
  </si>
  <si>
    <t>В 2020 году выявлены 4 участка сетей газоснабжения протяженностью 56,7 метров.</t>
  </si>
  <si>
    <t xml:space="preserve">Мероприятия по замене изношенных участков сетей водоснабжения в 2020 году осуществлялись в рамках концессионного соглашения </t>
  </si>
  <si>
    <t>За счет средств субсидии и средств местного бюджета произведена замена 46 светильников уличного освещения в п.Кез</t>
  </si>
  <si>
    <t>За счет средств Фонда капитального ремонта в 2020 году произведен ремонт в 10 многоквартирых домах в п.Кез и с.Чепца</t>
  </si>
  <si>
    <t>По состоянию на 01.01.2021 г.</t>
  </si>
  <si>
    <t>0800105771</t>
  </si>
  <si>
    <t>08001S5770</t>
  </si>
  <si>
    <t>По состоянию на 01.01.2021г.</t>
  </si>
  <si>
    <t>За 2020 год</t>
  </si>
  <si>
    <t>в период пандемиии коронавируса учебные и дошкольные заведения не функционировали</t>
  </si>
  <si>
    <t>эл.эн 228,042(1854,025 тыс.Кв)+ тепло 1097,38(7674,357 Гкал)+газ 35,10(30,711 тыс.м3)+уголь 178,41(285,45 тонн)+дрова 167,143(712,74 м3*0,65)/62091  м2</t>
  </si>
  <si>
    <t>Расходы бюджета муниципального образования, тыс. рублей</t>
  </si>
  <si>
    <t>2020-2024 годы</t>
  </si>
  <si>
    <t>Промывка систем отопления проводится ежегодно при подготовке объектов к отопительному периоду</t>
  </si>
  <si>
    <t xml:space="preserve">О внесении изменений в постановление 
Администрации муниципального образования  «Кезский район» от  28 октября  2014 года № 1398 «Об утверждении муниципальной программы «Энергосбережение и повышение энергетической эффективности муниципального образования «Кезский район» , в части основых показателей и ресурсного обеспечения 
</t>
  </si>
  <si>
    <t>по состоянию на 01.01.2021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</si>
</sst>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1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vertAlign val="superscript"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4"/>
      <color theme="1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2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rgb="FF0000CC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</cellStyleXfs>
  <cellXfs count="307">
    <xf numFmtId="0" fontId="0" fillId="0" borderId="0" xfId="0"/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8" fillId="0" borderId="0" xfId="1" applyAlignment="1" applyProtection="1"/>
    <xf numFmtId="0" fontId="19" fillId="0" borderId="5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9" fillId="0" borderId="2" xfId="0" applyFont="1" applyBorder="1" applyAlignment="1">
      <alignment vertical="top"/>
    </xf>
    <xf numFmtId="0" fontId="19" fillId="0" borderId="2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8" fillId="0" borderId="0" xfId="1" applyAlignment="1" applyProtection="1">
      <alignment horizontal="center" vertical="top"/>
    </xf>
    <xf numFmtId="0" fontId="18" fillId="0" borderId="0" xfId="1" applyAlignment="1" applyProtection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9" fillId="0" borderId="2" xfId="0" applyFont="1" applyBorder="1" applyAlignment="1">
      <alignment vertical="top" wrapText="1"/>
    </xf>
    <xf numFmtId="0" fontId="25" fillId="0" borderId="1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19" fillId="0" borderId="5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justify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2" xfId="0" applyFont="1" applyBorder="1" applyAlignment="1">
      <alignment vertical="top" wrapText="1"/>
    </xf>
    <xf numFmtId="14" fontId="25" fillId="0" borderId="2" xfId="0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12" fillId="2" borderId="2" xfId="0" applyFont="1" applyFill="1" applyBorder="1" applyAlignment="1">
      <alignment vertical="top" wrapText="1"/>
    </xf>
    <xf numFmtId="0" fontId="24" fillId="0" borderId="2" xfId="0" applyFont="1" applyBorder="1" applyAlignment="1">
      <alignment horizontal="center" vertical="top"/>
    </xf>
    <xf numFmtId="0" fontId="19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top" wrapText="1"/>
    </xf>
    <xf numFmtId="0" fontId="31" fillId="0" borderId="0" xfId="0" applyFont="1"/>
    <xf numFmtId="0" fontId="14" fillId="0" borderId="0" xfId="0" applyFont="1"/>
    <xf numFmtId="0" fontId="9" fillId="0" borderId="0" xfId="0" applyFont="1" applyBorder="1" applyAlignment="1">
      <alignment wrapText="1"/>
    </xf>
    <xf numFmtId="0" fontId="0" fillId="0" borderId="0" xfId="0" applyBorder="1"/>
    <xf numFmtId="0" fontId="28" fillId="0" borderId="0" xfId="1" applyFont="1" applyAlignment="1" applyProtection="1">
      <alignment horizontal="center"/>
    </xf>
    <xf numFmtId="0" fontId="9" fillId="0" borderId="0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0" fontId="13" fillId="0" borderId="10" xfId="0" applyFont="1" applyBorder="1" applyAlignment="1">
      <alignment vertical="top" wrapText="1"/>
    </xf>
    <xf numFmtId="0" fontId="13" fillId="0" borderId="10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9" fillId="0" borderId="0" xfId="0" applyFont="1" applyBorder="1" applyAlignment="1">
      <alignment vertical="top" wrapText="1"/>
    </xf>
    <xf numFmtId="49" fontId="12" fillId="0" borderId="0" xfId="0" applyNumberFormat="1" applyFont="1" applyBorder="1" applyAlignment="1">
      <alignment horizontal="center" vertical="top"/>
    </xf>
    <xf numFmtId="49" fontId="19" fillId="0" borderId="0" xfId="0" applyNumberFormat="1" applyFont="1" applyBorder="1" applyAlignment="1">
      <alignment horizontal="center" vertical="top"/>
    </xf>
    <xf numFmtId="49" fontId="19" fillId="0" borderId="0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12" fillId="3" borderId="10" xfId="0" applyNumberFormat="1" applyFont="1" applyFill="1" applyBorder="1" applyAlignment="1">
      <alignment horizontal="center" vertical="top"/>
    </xf>
    <xf numFmtId="49" fontId="19" fillId="3" borderId="10" xfId="0" applyNumberFormat="1" applyFont="1" applyFill="1" applyBorder="1" applyAlignment="1">
      <alignment horizontal="center" vertical="top"/>
    </xf>
    <xf numFmtId="49" fontId="19" fillId="3" borderId="10" xfId="0" applyNumberFormat="1" applyFont="1" applyFill="1" applyBorder="1" applyAlignment="1">
      <alignment horizontal="center" vertical="top" wrapText="1"/>
    </xf>
    <xf numFmtId="0" fontId="36" fillId="0" borderId="10" xfId="0" applyFont="1" applyBorder="1" applyAlignment="1">
      <alignment vertical="center"/>
    </xf>
    <xf numFmtId="0" fontId="36" fillId="3" borderId="10" xfId="0" applyFont="1" applyFill="1" applyBorder="1" applyAlignment="1">
      <alignment vertical="center" wrapText="1"/>
    </xf>
    <xf numFmtId="0" fontId="36" fillId="3" borderId="10" xfId="0" applyFont="1" applyFill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49" fontId="36" fillId="0" borderId="10" xfId="0" applyNumberFormat="1" applyFont="1" applyBorder="1" applyAlignment="1">
      <alignment vertical="center"/>
    </xf>
    <xf numFmtId="49" fontId="36" fillId="3" borderId="10" xfId="0" applyNumberFormat="1" applyFont="1" applyFill="1" applyBorder="1" applyAlignment="1">
      <alignment vertical="center"/>
    </xf>
    <xf numFmtId="49" fontId="36" fillId="4" borderId="10" xfId="0" applyNumberFormat="1" applyFont="1" applyFill="1" applyBorder="1" applyAlignment="1">
      <alignment vertical="center"/>
    </xf>
    <xf numFmtId="0" fontId="36" fillId="4" borderId="10" xfId="0" applyFont="1" applyFill="1" applyBorder="1" applyAlignment="1">
      <alignment vertical="center"/>
    </xf>
    <xf numFmtId="0" fontId="20" fillId="4" borderId="10" xfId="0" applyFont="1" applyFill="1" applyBorder="1" applyAlignment="1">
      <alignment vertical="center" wrapText="1"/>
    </xf>
    <xf numFmtId="164" fontId="24" fillId="0" borderId="2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top" wrapText="1"/>
    </xf>
    <xf numFmtId="0" fontId="37" fillId="0" borderId="0" xfId="0" applyFont="1"/>
    <xf numFmtId="0" fontId="37" fillId="0" borderId="10" xfId="0" applyFont="1" applyBorder="1"/>
    <xf numFmtId="0" fontId="37" fillId="0" borderId="0" xfId="0" applyFont="1" applyAlignment="1">
      <alignment horizontal="justify"/>
    </xf>
    <xf numFmtId="0" fontId="37" fillId="0" borderId="13" xfId="0" applyFont="1" applyBorder="1" applyAlignment="1">
      <alignment vertical="top" wrapText="1"/>
    </xf>
    <xf numFmtId="0" fontId="11" fillId="4" borderId="10" xfId="0" applyFont="1" applyFill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/>
    </xf>
    <xf numFmtId="0" fontId="13" fillId="4" borderId="10" xfId="0" applyFont="1" applyFill="1" applyBorder="1" applyAlignment="1">
      <alignment vertical="top" wrapText="1"/>
    </xf>
    <xf numFmtId="0" fontId="13" fillId="4" borderId="10" xfId="0" applyFont="1" applyFill="1" applyBorder="1" applyAlignment="1">
      <alignment horizontal="center" vertical="top"/>
    </xf>
    <xf numFmtId="164" fontId="13" fillId="4" borderId="10" xfId="0" applyNumberFormat="1" applyFont="1" applyFill="1" applyBorder="1" applyAlignment="1">
      <alignment horizontal="center" vertical="top"/>
    </xf>
    <xf numFmtId="164" fontId="10" fillId="4" borderId="10" xfId="0" applyNumberFormat="1" applyFont="1" applyFill="1" applyBorder="1" applyAlignment="1">
      <alignment horizontal="center" vertical="top"/>
    </xf>
    <xf numFmtId="0" fontId="9" fillId="4" borderId="0" xfId="0" applyFont="1" applyFill="1" applyAlignment="1">
      <alignment vertical="top" wrapText="1"/>
    </xf>
    <xf numFmtId="0" fontId="0" fillId="4" borderId="0" xfId="0" applyFill="1" applyAlignment="1">
      <alignment vertical="top"/>
    </xf>
    <xf numFmtId="0" fontId="5" fillId="4" borderId="0" xfId="0" applyFont="1" applyFill="1" applyAlignment="1">
      <alignment vertical="top" wrapText="1"/>
    </xf>
    <xf numFmtId="2" fontId="13" fillId="4" borderId="10" xfId="0" applyNumberFormat="1" applyFont="1" applyFill="1" applyBorder="1" applyAlignment="1">
      <alignment horizontal="center" vertical="top"/>
    </xf>
    <xf numFmtId="0" fontId="8" fillId="4" borderId="0" xfId="0" applyFont="1" applyFill="1" applyAlignment="1">
      <alignment vertical="top" wrapText="1"/>
    </xf>
    <xf numFmtId="0" fontId="13" fillId="4" borderId="10" xfId="0" applyFont="1" applyFill="1" applyBorder="1" applyAlignment="1">
      <alignment horizontal="left" vertical="top" wrapText="1"/>
    </xf>
    <xf numFmtId="0" fontId="7" fillId="4" borderId="0" xfId="0" applyFont="1" applyFill="1" applyBorder="1" applyAlignment="1">
      <alignment vertical="top" wrapText="1"/>
    </xf>
    <xf numFmtId="0" fontId="6" fillId="4" borderId="0" xfId="0" applyFont="1" applyFill="1" applyBorder="1" applyAlignment="1">
      <alignment vertical="top" wrapText="1"/>
    </xf>
    <xf numFmtId="0" fontId="0" fillId="4" borderId="0" xfId="0" applyFill="1"/>
    <xf numFmtId="0" fontId="33" fillId="4" borderId="10" xfId="2" applyFont="1" applyFill="1" applyBorder="1" applyAlignment="1">
      <alignment vertical="top" wrapText="1"/>
    </xf>
    <xf numFmtId="0" fontId="33" fillId="4" borderId="10" xfId="2" applyFont="1" applyFill="1" applyBorder="1" applyAlignment="1">
      <alignment horizontal="center" vertical="top" wrapText="1" shrinkToFit="1"/>
    </xf>
    <xf numFmtId="0" fontId="20" fillId="4" borderId="10" xfId="0" applyFont="1" applyFill="1" applyBorder="1" applyAlignment="1">
      <alignment vertical="top" wrapText="1"/>
    </xf>
    <xf numFmtId="49" fontId="33" fillId="4" borderId="10" xfId="2" applyNumberFormat="1" applyFont="1" applyFill="1" applyBorder="1" applyAlignment="1">
      <alignment vertical="top" wrapText="1"/>
    </xf>
    <xf numFmtId="49" fontId="33" fillId="4" borderId="10" xfId="2" applyNumberFormat="1" applyFont="1" applyFill="1" applyBorder="1" applyAlignment="1">
      <alignment horizontal="justify" vertical="top" wrapText="1"/>
    </xf>
    <xf numFmtId="0" fontId="19" fillId="0" borderId="10" xfId="0" applyFont="1" applyBorder="1" applyAlignment="1">
      <alignment vertical="top" wrapText="1"/>
    </xf>
    <xf numFmtId="49" fontId="36" fillId="0" borderId="12" xfId="0" applyNumberFormat="1" applyFont="1" applyBorder="1" applyAlignment="1">
      <alignment vertical="center"/>
    </xf>
    <xf numFmtId="2" fontId="28" fillId="0" borderId="0" xfId="1" applyNumberFormat="1" applyFont="1" applyAlignment="1" applyProtection="1">
      <alignment horizontal="center"/>
    </xf>
    <xf numFmtId="2" fontId="0" fillId="0" borderId="0" xfId="0" applyNumberFormat="1"/>
    <xf numFmtId="2" fontId="0" fillId="0" borderId="0" xfId="0" applyNumberFormat="1" applyBorder="1"/>
    <xf numFmtId="0" fontId="0" fillId="4" borderId="10" xfId="0" applyFill="1" applyBorder="1"/>
    <xf numFmtId="0" fontId="39" fillId="4" borderId="0" xfId="0" applyFont="1" applyFill="1" applyAlignment="1">
      <alignment vertical="top"/>
    </xf>
    <xf numFmtId="0" fontId="13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0" fontId="15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 wrapText="1"/>
    </xf>
    <xf numFmtId="49" fontId="19" fillId="4" borderId="10" xfId="0" applyNumberFormat="1" applyFont="1" applyFill="1" applyBorder="1" applyAlignment="1">
      <alignment horizontal="center" vertical="top"/>
    </xf>
    <xf numFmtId="0" fontId="19" fillId="4" borderId="10" xfId="0" applyFont="1" applyFill="1" applyBorder="1" applyAlignment="1">
      <alignment horizontal="center" vertical="top" wrapText="1"/>
    </xf>
    <xf numFmtId="49" fontId="34" fillId="4" borderId="10" xfId="0" applyNumberFormat="1" applyFont="1" applyFill="1" applyBorder="1" applyAlignment="1">
      <alignment horizontal="center" vertical="top" wrapText="1"/>
    </xf>
    <xf numFmtId="0" fontId="19" fillId="4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20" fillId="4" borderId="10" xfId="0" applyFont="1" applyFill="1" applyBorder="1" applyAlignment="1">
      <alignment horizontal="center" vertical="top" wrapText="1"/>
    </xf>
    <xf numFmtId="0" fontId="34" fillId="4" borderId="10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center" vertical="top" wrapText="1"/>
    </xf>
    <xf numFmtId="49" fontId="19" fillId="0" borderId="10" xfId="0" applyNumberFormat="1" applyFont="1" applyBorder="1" applyAlignment="1">
      <alignment vertical="top"/>
    </xf>
    <xf numFmtId="0" fontId="20" fillId="0" borderId="10" xfId="0" applyFont="1" applyBorder="1" applyAlignment="1">
      <alignment vertical="top" wrapText="1"/>
    </xf>
    <xf numFmtId="49" fontId="19" fillId="4" borderId="10" xfId="0" applyNumberFormat="1" applyFont="1" applyFill="1" applyBorder="1" applyAlignment="1">
      <alignment vertical="top"/>
    </xf>
    <xf numFmtId="49" fontId="12" fillId="0" borderId="10" xfId="0" applyNumberFormat="1" applyFont="1" applyBorder="1" applyAlignment="1">
      <alignment vertical="top"/>
    </xf>
    <xf numFmtId="0" fontId="19" fillId="0" borderId="10" xfId="0" applyFont="1" applyBorder="1" applyAlignment="1">
      <alignment horizontal="left" vertical="top" wrapText="1"/>
    </xf>
    <xf numFmtId="0" fontId="19" fillId="3" borderId="10" xfId="0" applyFont="1" applyFill="1" applyBorder="1" applyAlignment="1">
      <alignment horizontal="left" vertical="top" wrapText="1"/>
    </xf>
    <xf numFmtId="2" fontId="19" fillId="4" borderId="2" xfId="0" applyNumberFormat="1" applyFont="1" applyFill="1" applyBorder="1" applyAlignment="1">
      <alignment horizontal="center" vertical="top" wrapText="1"/>
    </xf>
    <xf numFmtId="0" fontId="4" fillId="4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20" fillId="4" borderId="10" xfId="0" applyFont="1" applyFill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4" borderId="10" xfId="0" applyFont="1" applyFill="1" applyBorder="1" applyAlignment="1">
      <alignment horizontal="center" vertical="top" wrapText="1"/>
    </xf>
    <xf numFmtId="0" fontId="37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2" fontId="37" fillId="0" borderId="10" xfId="0" applyNumberFormat="1" applyFont="1" applyBorder="1" applyAlignment="1">
      <alignment horizontal="right" vertical="center"/>
    </xf>
    <xf numFmtId="0" fontId="37" fillId="0" borderId="10" xfId="0" applyFont="1" applyBorder="1" applyAlignment="1">
      <alignment horizontal="right" vertical="center"/>
    </xf>
    <xf numFmtId="2" fontId="37" fillId="0" borderId="10" xfId="0" applyNumberFormat="1" applyFont="1" applyBorder="1" applyAlignment="1">
      <alignment horizontal="right"/>
    </xf>
    <xf numFmtId="0" fontId="19" fillId="4" borderId="10" xfId="0" applyFont="1" applyFill="1" applyBorder="1" applyAlignment="1">
      <alignment horizontal="left" vertical="top" wrapText="1"/>
    </xf>
    <xf numFmtId="0" fontId="20" fillId="4" borderId="10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2" fontId="0" fillId="0" borderId="0" xfId="0" applyNumberFormat="1" applyAlignment="1">
      <alignment vertical="top"/>
    </xf>
    <xf numFmtId="0" fontId="15" fillId="4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 wrapText="1"/>
    </xf>
    <xf numFmtId="0" fontId="20" fillId="4" borderId="10" xfId="0" applyFont="1" applyFill="1" applyBorder="1" applyAlignment="1">
      <alignment horizontal="center" vertical="top" wrapText="1"/>
    </xf>
    <xf numFmtId="0" fontId="21" fillId="0" borderId="10" xfId="0" applyFont="1" applyBorder="1" applyAlignment="1">
      <alignment vertical="top" wrapText="1"/>
    </xf>
    <xf numFmtId="49" fontId="12" fillId="0" borderId="10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165" fontId="13" fillId="4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49" fontId="12" fillId="0" borderId="10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vertical="center" wrapText="1"/>
    </xf>
    <xf numFmtId="49" fontId="19" fillId="0" borderId="10" xfId="0" applyNumberFormat="1" applyFont="1" applyBorder="1" applyAlignment="1">
      <alignment vertical="center" wrapText="1"/>
    </xf>
    <xf numFmtId="164" fontId="19" fillId="0" borderId="10" xfId="0" applyNumberFormat="1" applyFont="1" applyBorder="1" applyAlignment="1">
      <alignment vertical="center" wrapText="1"/>
    </xf>
    <xf numFmtId="2" fontId="19" fillId="0" borderId="10" xfId="0" applyNumberFormat="1" applyFont="1" applyBorder="1" applyAlignment="1">
      <alignment vertical="center" wrapText="1"/>
    </xf>
    <xf numFmtId="49" fontId="19" fillId="0" borderId="10" xfId="0" applyNumberFormat="1" applyFont="1" applyBorder="1" applyAlignment="1">
      <alignment vertical="center"/>
    </xf>
    <xf numFmtId="0" fontId="36" fillId="0" borderId="10" xfId="0" applyFont="1" applyBorder="1" applyAlignment="1">
      <alignment vertical="center" wrapText="1"/>
    </xf>
    <xf numFmtId="49" fontId="12" fillId="4" borderId="10" xfId="0" applyNumberFormat="1" applyFont="1" applyFill="1" applyBorder="1" applyAlignment="1">
      <alignment horizontal="center" vertical="top"/>
    </xf>
    <xf numFmtId="165" fontId="19" fillId="0" borderId="10" xfId="0" applyNumberFormat="1" applyFont="1" applyBorder="1" applyAlignment="1">
      <alignment vertical="center"/>
    </xf>
    <xf numFmtId="0" fontId="9" fillId="4" borderId="0" xfId="0" applyFont="1" applyFill="1" applyAlignment="1">
      <alignment wrapText="1"/>
    </xf>
    <xf numFmtId="49" fontId="12" fillId="3" borderId="11" xfId="0" applyNumberFormat="1" applyFont="1" applyFill="1" applyBorder="1" applyAlignment="1">
      <alignment horizontal="center" vertical="top"/>
    </xf>
    <xf numFmtId="49" fontId="12" fillId="3" borderId="11" xfId="0" applyNumberFormat="1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vertical="center" wrapText="1"/>
    </xf>
    <xf numFmtId="49" fontId="19" fillId="3" borderId="11" xfId="0" applyNumberFormat="1" applyFont="1" applyFill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49" fontId="19" fillId="4" borderId="18" xfId="0" applyNumberFormat="1" applyFont="1" applyFill="1" applyBorder="1" applyAlignment="1">
      <alignment vertical="center"/>
    </xf>
    <xf numFmtId="165" fontId="19" fillId="4" borderId="18" xfId="0" applyNumberFormat="1" applyFont="1" applyFill="1" applyBorder="1" applyAlignment="1">
      <alignment vertical="center"/>
    </xf>
    <xf numFmtId="49" fontId="36" fillId="0" borderId="20" xfId="0" applyNumberFormat="1" applyFont="1" applyBorder="1" applyAlignment="1">
      <alignment vertical="center"/>
    </xf>
    <xf numFmtId="165" fontId="36" fillId="0" borderId="12" xfId="0" applyNumberFormat="1" applyFont="1" applyBorder="1" applyAlignment="1">
      <alignment vertical="center"/>
    </xf>
    <xf numFmtId="165" fontId="36" fillId="0" borderId="10" xfId="0" applyNumberFormat="1" applyFont="1" applyBorder="1" applyAlignment="1">
      <alignment vertical="center"/>
    </xf>
    <xf numFmtId="0" fontId="36" fillId="0" borderId="11" xfId="0" applyFont="1" applyBorder="1" applyAlignment="1">
      <alignment vertical="center" wrapText="1"/>
    </xf>
    <xf numFmtId="49" fontId="36" fillId="0" borderId="11" xfId="0" applyNumberFormat="1" applyFont="1" applyBorder="1" applyAlignment="1">
      <alignment vertical="center"/>
    </xf>
    <xf numFmtId="0" fontId="36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49" fontId="36" fillId="0" borderId="18" xfId="0" applyNumberFormat="1" applyFont="1" applyBorder="1" applyAlignment="1">
      <alignment vertical="center"/>
    </xf>
    <xf numFmtId="165" fontId="36" fillId="0" borderId="18" xfId="0" applyNumberFormat="1" applyFont="1" applyBorder="1" applyAlignment="1">
      <alignment vertical="center"/>
    </xf>
    <xf numFmtId="165" fontId="36" fillId="0" borderId="20" xfId="0" applyNumberFormat="1" applyFont="1" applyBorder="1" applyAlignment="1">
      <alignment vertical="center"/>
    </xf>
    <xf numFmtId="165" fontId="36" fillId="4" borderId="10" xfId="0" applyNumberFormat="1" applyFont="1" applyFill="1" applyBorder="1" applyAlignment="1">
      <alignment vertical="center"/>
    </xf>
    <xf numFmtId="165" fontId="36" fillId="3" borderId="10" xfId="0" applyNumberFormat="1" applyFont="1" applyFill="1" applyBorder="1" applyAlignment="1">
      <alignment vertical="center"/>
    </xf>
    <xf numFmtId="165" fontId="19" fillId="3" borderId="11" xfId="0" applyNumberFormat="1" applyFont="1" applyFill="1" applyBorder="1" applyAlignment="1">
      <alignment vertical="center"/>
    </xf>
    <xf numFmtId="165" fontId="19" fillId="0" borderId="10" xfId="0" applyNumberFormat="1" applyFont="1" applyBorder="1" applyAlignment="1">
      <alignment vertical="center" wrapText="1"/>
    </xf>
    <xf numFmtId="1" fontId="19" fillId="0" borderId="10" xfId="0" applyNumberFormat="1" applyFont="1" applyBorder="1" applyAlignment="1">
      <alignment vertical="center" wrapText="1"/>
    </xf>
    <xf numFmtId="1" fontId="19" fillId="0" borderId="10" xfId="0" applyNumberFormat="1" applyFont="1" applyBorder="1" applyAlignment="1">
      <alignment vertical="center"/>
    </xf>
    <xf numFmtId="1" fontId="36" fillId="0" borderId="10" xfId="0" applyNumberFormat="1" applyFont="1" applyBorder="1" applyAlignment="1">
      <alignment vertical="center"/>
    </xf>
    <xf numFmtId="1" fontId="36" fillId="0" borderId="20" xfId="0" applyNumberFormat="1" applyFont="1" applyBorder="1" applyAlignment="1">
      <alignment vertical="center"/>
    </xf>
    <xf numFmtId="165" fontId="36" fillId="0" borderId="11" xfId="0" applyNumberFormat="1" applyFont="1" applyBorder="1" applyAlignment="1">
      <alignment vertical="center"/>
    </xf>
    <xf numFmtId="1" fontId="36" fillId="4" borderId="10" xfId="0" applyNumberFormat="1" applyFont="1" applyFill="1" applyBorder="1" applyAlignment="1">
      <alignment vertical="center"/>
    </xf>
    <xf numFmtId="165" fontId="19" fillId="0" borderId="2" xfId="0" applyNumberFormat="1" applyFont="1" applyBorder="1" applyAlignment="1">
      <alignment horizontal="center" vertical="top"/>
    </xf>
    <xf numFmtId="0" fontId="20" fillId="0" borderId="10" xfId="0" applyFont="1" applyBorder="1" applyAlignment="1">
      <alignment horizontal="center" vertical="top" wrapText="1"/>
    </xf>
    <xf numFmtId="0" fontId="1" fillId="4" borderId="0" xfId="0" applyFont="1" applyFill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0" fontId="13" fillId="0" borderId="10" xfId="0" applyFont="1" applyBorder="1" applyAlignment="1">
      <alignment vertical="top" wrapText="1"/>
    </xf>
    <xf numFmtId="0" fontId="14" fillId="0" borderId="10" xfId="0" applyFont="1" applyBorder="1" applyAlignment="1">
      <alignment horizontal="center" vertical="top"/>
    </xf>
    <xf numFmtId="0" fontId="15" fillId="4" borderId="10" xfId="0" applyFont="1" applyFill="1" applyBorder="1" applyAlignment="1">
      <alignment horizontal="center" vertical="top"/>
    </xf>
    <xf numFmtId="2" fontId="15" fillId="4" borderId="10" xfId="0" applyNumberFormat="1" applyFont="1" applyFill="1" applyBorder="1" applyAlignment="1">
      <alignment horizontal="center" vertical="top"/>
    </xf>
    <xf numFmtId="164" fontId="15" fillId="4" borderId="10" xfId="0" applyNumberFormat="1" applyFont="1" applyFill="1" applyBorder="1" applyAlignment="1">
      <alignment horizontal="center" vertical="top"/>
    </xf>
    <xf numFmtId="164" fontId="10" fillId="4" borderId="10" xfId="0" applyNumberFormat="1" applyFont="1" applyFill="1" applyBorder="1" applyAlignment="1">
      <alignment horizontal="center" vertical="top"/>
    </xf>
    <xf numFmtId="0" fontId="10" fillId="4" borderId="11" xfId="0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top" wrapText="1"/>
    </xf>
    <xf numFmtId="0" fontId="10" fillId="4" borderId="12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8" fillId="0" borderId="10" xfId="1" applyBorder="1" applyAlignment="1" applyProtection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20" fillId="4" borderId="10" xfId="0" applyFont="1" applyFill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33" fillId="4" borderId="13" xfId="2" applyFont="1" applyFill="1" applyBorder="1" applyAlignment="1">
      <alignment horizontal="left" vertical="top" wrapText="1"/>
    </xf>
    <xf numFmtId="0" fontId="33" fillId="4" borderId="15" xfId="2" applyFont="1" applyFill="1" applyBorder="1" applyAlignment="1">
      <alignment horizontal="left" vertical="top" wrapText="1"/>
    </xf>
    <xf numFmtId="0" fontId="34" fillId="4" borderId="10" xfId="2" applyFont="1" applyFill="1" applyBorder="1" applyAlignment="1">
      <alignment horizontal="left" vertical="top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20" fillId="4" borderId="13" xfId="0" applyFont="1" applyFill="1" applyBorder="1" applyAlignment="1">
      <alignment horizontal="left" vertical="top" wrapText="1"/>
    </xf>
    <xf numFmtId="0" fontId="20" fillId="4" borderId="15" xfId="0" applyFont="1" applyFill="1" applyBorder="1" applyAlignment="1">
      <alignment horizontal="left" vertical="top" wrapText="1"/>
    </xf>
    <xf numFmtId="0" fontId="20" fillId="4" borderId="10" xfId="0" applyFont="1" applyFill="1" applyBorder="1" applyAlignment="1">
      <alignment horizontal="center" vertical="top" wrapText="1"/>
    </xf>
    <xf numFmtId="0" fontId="20" fillId="4" borderId="10" xfId="0" applyFont="1" applyFill="1" applyBorder="1" applyAlignment="1">
      <alignment vertical="top"/>
    </xf>
    <xf numFmtId="0" fontId="19" fillId="4" borderId="10" xfId="0" applyFont="1" applyFill="1" applyBorder="1" applyAlignment="1">
      <alignment horizontal="left" vertical="top" wrapText="1"/>
    </xf>
    <xf numFmtId="0" fontId="19" fillId="4" borderId="10" xfId="0" applyFont="1" applyFill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center" vertical="top" wrapText="1"/>
    </xf>
    <xf numFmtId="0" fontId="35" fillId="0" borderId="1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9" fillId="0" borderId="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/>
    </xf>
    <xf numFmtId="0" fontId="19" fillId="0" borderId="10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7" fillId="0" borderId="0" xfId="1" applyFont="1" applyAlignment="1" applyProtection="1">
      <alignment horizontal="center"/>
    </xf>
    <xf numFmtId="0" fontId="22" fillId="0" borderId="0" xfId="0" applyFont="1" applyAlignment="1">
      <alignment horizontal="center"/>
    </xf>
    <xf numFmtId="0" fontId="19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3" fillId="0" borderId="7" xfId="0" applyFont="1" applyBorder="1" applyAlignment="1">
      <alignment horizontal="center"/>
    </xf>
    <xf numFmtId="0" fontId="19" fillId="0" borderId="9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28" fillId="0" borderId="0" xfId="1" applyFont="1" applyAlignment="1" applyProtection="1">
      <alignment horizontal="center"/>
    </xf>
    <xf numFmtId="0" fontId="23" fillId="0" borderId="7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top" wrapText="1"/>
    </xf>
    <xf numFmtId="0" fontId="19" fillId="0" borderId="9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 wrapText="1"/>
    </xf>
    <xf numFmtId="0" fontId="19" fillId="0" borderId="8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20" fillId="4" borderId="11" xfId="0" applyFont="1" applyFill="1" applyBorder="1" applyAlignment="1">
      <alignment horizontal="left" vertical="center" wrapText="1"/>
    </xf>
    <xf numFmtId="0" fontId="20" fillId="4" borderId="12" xfId="0" applyFont="1" applyFill="1" applyBorder="1" applyAlignment="1">
      <alignment horizontal="left" vertical="center" wrapText="1"/>
    </xf>
    <xf numFmtId="0" fontId="34" fillId="0" borderId="10" xfId="2" applyFont="1" applyFill="1" applyBorder="1" applyAlignment="1">
      <alignment horizontal="center" vertical="top" wrapText="1"/>
    </xf>
    <xf numFmtId="0" fontId="20" fillId="0" borderId="1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center" vertical="top"/>
    </xf>
    <xf numFmtId="49" fontId="12" fillId="4" borderId="10" xfId="0" applyNumberFormat="1" applyFont="1" applyFill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 wrapText="1"/>
    </xf>
    <xf numFmtId="49" fontId="19" fillId="4" borderId="10" xfId="0" applyNumberFormat="1" applyFont="1" applyFill="1" applyBorder="1" applyAlignment="1">
      <alignment horizontal="center" vertical="top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center" vertical="center"/>
    </xf>
    <xf numFmtId="49" fontId="12" fillId="4" borderId="10" xfId="0" applyNumberFormat="1" applyFont="1" applyFill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49" fontId="19" fillId="4" borderId="10" xfId="0" applyNumberFormat="1" applyFont="1" applyFill="1" applyBorder="1" applyAlignment="1">
      <alignment horizontal="center" vertical="center"/>
    </xf>
    <xf numFmtId="0" fontId="34" fillId="0" borderId="10" xfId="2" applyFont="1" applyFill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center" vertical="top"/>
    </xf>
    <xf numFmtId="49" fontId="19" fillId="0" borderId="12" xfId="0" applyNumberFormat="1" applyFont="1" applyBorder="1" applyAlignment="1">
      <alignment horizontal="center" vertical="top"/>
    </xf>
    <xf numFmtId="49" fontId="19" fillId="0" borderId="12" xfId="0" applyNumberFormat="1" applyFont="1" applyBorder="1" applyAlignment="1">
      <alignment horizontal="center" vertical="top" wrapText="1"/>
    </xf>
    <xf numFmtId="0" fontId="18" fillId="0" borderId="0" xfId="1" applyAlignment="1" applyProtection="1">
      <alignment horizontal="center"/>
    </xf>
    <xf numFmtId="0" fontId="28" fillId="0" borderId="0" xfId="1" applyFont="1" applyAlignment="1" applyProtection="1">
      <alignment horizontal="left"/>
    </xf>
    <xf numFmtId="2" fontId="19" fillId="0" borderId="10" xfId="0" applyNumberFormat="1" applyFont="1" applyBorder="1" applyAlignment="1">
      <alignment horizontal="center" vertical="top" wrapText="1"/>
    </xf>
    <xf numFmtId="49" fontId="12" fillId="4" borderId="17" xfId="0" applyNumberFormat="1" applyFont="1" applyFill="1" applyBorder="1" applyAlignment="1">
      <alignment horizontal="center" vertical="center"/>
    </xf>
    <xf numFmtId="49" fontId="12" fillId="4" borderId="14" xfId="0" applyNumberFormat="1" applyFont="1" applyFill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49" fontId="19" fillId="0" borderId="18" xfId="0" applyNumberFormat="1" applyFont="1" applyBorder="1" applyAlignment="1">
      <alignment horizontal="center" vertical="center"/>
    </xf>
    <xf numFmtId="49" fontId="19" fillId="0" borderId="20" xfId="0" applyNumberFormat="1" applyFont="1" applyBorder="1" applyAlignment="1">
      <alignment horizontal="center" vertical="center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20" xfId="0" applyNumberFormat="1" applyFont="1" applyBorder="1" applyAlignment="1">
      <alignment horizontal="center" vertical="center" wrapText="1"/>
    </xf>
    <xf numFmtId="49" fontId="12" fillId="4" borderId="18" xfId="0" applyNumberFormat="1" applyFont="1" applyFill="1" applyBorder="1" applyAlignment="1">
      <alignment horizontal="center" vertical="center"/>
    </xf>
    <xf numFmtId="49" fontId="12" fillId="4" borderId="20" xfId="0" applyNumberFormat="1" applyFont="1" applyFill="1" applyBorder="1" applyAlignment="1">
      <alignment horizontal="center" vertical="center"/>
    </xf>
    <xf numFmtId="49" fontId="12" fillId="0" borderId="21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23" xfId="0" applyNumberFormat="1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20" fillId="4" borderId="10" xfId="0" applyFont="1" applyFill="1" applyBorder="1" applyAlignment="1">
      <alignment horizontal="left" vertical="center" wrapText="1"/>
    </xf>
    <xf numFmtId="0" fontId="20" fillId="4" borderId="20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0" fontId="34" fillId="0" borderId="12" xfId="3" applyFont="1" applyBorder="1" applyAlignment="1">
      <alignment horizontal="left" vertical="top" wrapText="1"/>
    </xf>
    <xf numFmtId="0" fontId="34" fillId="0" borderId="10" xfId="3" applyFont="1" applyBorder="1" applyAlignment="1">
      <alignment horizontal="left" vertical="top" wrapText="1"/>
    </xf>
    <xf numFmtId="0" fontId="12" fillId="0" borderId="8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0" fillId="4" borderId="10" xfId="0" applyFont="1" applyFill="1" applyBorder="1" applyAlignment="1">
      <alignment horizontal="left" vertical="top" wrapText="1"/>
    </xf>
    <xf numFmtId="0" fontId="40" fillId="0" borderId="10" xfId="0" applyFont="1" applyBorder="1" applyAlignment="1">
      <alignment horizontal="left" vertical="top" wrapText="1"/>
    </xf>
    <xf numFmtId="0" fontId="40" fillId="0" borderId="10" xfId="0" applyFont="1" applyBorder="1" applyAlignment="1">
      <alignment horizontal="center" vertical="top" wrapText="1"/>
    </xf>
    <xf numFmtId="0" fontId="40" fillId="4" borderId="10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wrapText="1"/>
    </xf>
  </cellXfs>
  <cellStyles count="4">
    <cellStyle name="Гиперссылка" xfId="1" builtinId="8"/>
    <cellStyle name="Обычный" xfId="0" builtinId="0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5</xdr:col>
      <xdr:colOff>198120</xdr:colOff>
      <xdr:row>5</xdr:row>
      <xdr:rowOff>152400</xdr:rowOff>
    </xdr:to>
    <xdr:pic>
      <xdr:nvPicPr>
        <xdr:cNvPr id="1029" name="Рисунок 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62400" y="4495800"/>
          <a:ext cx="198120" cy="1524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5</xdr:row>
      <xdr:rowOff>0</xdr:rowOff>
    </xdr:from>
    <xdr:to>
      <xdr:col>6</xdr:col>
      <xdr:colOff>274320</xdr:colOff>
      <xdr:row>5</xdr:row>
      <xdr:rowOff>152400</xdr:rowOff>
    </xdr:to>
    <xdr:pic>
      <xdr:nvPicPr>
        <xdr:cNvPr id="1028" name="Рисунок 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54880" y="4495800"/>
          <a:ext cx="274320" cy="1524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0</xdr:colOff>
      <xdr:row>5</xdr:row>
      <xdr:rowOff>0</xdr:rowOff>
    </xdr:from>
    <xdr:to>
      <xdr:col>7</xdr:col>
      <xdr:colOff>289560</xdr:colOff>
      <xdr:row>5</xdr:row>
      <xdr:rowOff>152400</xdr:rowOff>
    </xdr:to>
    <xdr:pic>
      <xdr:nvPicPr>
        <xdr:cNvPr id="1027" name="Рисунок 6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47360" y="4495800"/>
          <a:ext cx="289560" cy="1524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251460</xdr:colOff>
      <xdr:row>5</xdr:row>
      <xdr:rowOff>152400</xdr:rowOff>
    </xdr:to>
    <xdr:pic>
      <xdr:nvPicPr>
        <xdr:cNvPr id="1026" name="Рисунок 6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39840" y="4495800"/>
          <a:ext cx="251460" cy="152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5</xdr:row>
      <xdr:rowOff>0</xdr:rowOff>
    </xdr:from>
    <xdr:to>
      <xdr:col>9</xdr:col>
      <xdr:colOff>160020</xdr:colOff>
      <xdr:row>5</xdr:row>
      <xdr:rowOff>152400</xdr:rowOff>
    </xdr:to>
    <xdr:pic>
      <xdr:nvPicPr>
        <xdr:cNvPr id="1025" name="Рисунок 5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32320" y="4495800"/>
          <a:ext cx="160020" cy="152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P32"/>
  <sheetViews>
    <sheetView tabSelected="1" topLeftCell="A16" workbookViewId="0">
      <selection activeCell="A32" sqref="A32"/>
    </sheetView>
  </sheetViews>
  <sheetFormatPr defaultColWidth="8.69921875" defaultRowHeight="18.75"/>
  <cols>
    <col min="1" max="1" width="4.8984375" style="7" customWidth="1"/>
    <col min="2" max="2" width="5" style="7" customWidth="1"/>
    <col min="3" max="3" width="4.796875" style="7" customWidth="1"/>
    <col min="4" max="4" width="24.09765625" style="3" customWidth="1"/>
    <col min="5" max="5" width="6.19921875" style="3" customWidth="1"/>
    <col min="6" max="6" width="8.69921875" style="3"/>
    <col min="7" max="7" width="8.69921875" style="72"/>
    <col min="8" max="8" width="7.69921875" style="3" customWidth="1"/>
    <col min="9" max="9" width="8.19921875" style="3" customWidth="1"/>
    <col min="10" max="10" width="5.796875" style="3" customWidth="1"/>
    <col min="11" max="11" width="8.69921875" style="3"/>
    <col min="12" max="12" width="14.59765625" style="3" customWidth="1"/>
    <col min="13" max="13" width="7.09765625" style="3" customWidth="1"/>
    <col min="14" max="16384" width="8.69921875" style="3"/>
  </cols>
  <sheetData>
    <row r="3" spans="1:16" ht="21.6" customHeight="1">
      <c r="A3" s="196" t="s">
        <v>0</v>
      </c>
      <c r="B3" s="196"/>
      <c r="C3" s="196" t="s">
        <v>1</v>
      </c>
      <c r="D3" s="196" t="s">
        <v>2</v>
      </c>
      <c r="E3" s="196" t="s">
        <v>3</v>
      </c>
      <c r="F3" s="196" t="s">
        <v>4</v>
      </c>
      <c r="G3" s="196"/>
      <c r="H3" s="196"/>
      <c r="I3" s="196" t="s">
        <v>5</v>
      </c>
      <c r="J3" s="196" t="s">
        <v>6</v>
      </c>
      <c r="K3" s="197" t="s">
        <v>7</v>
      </c>
      <c r="L3" s="196" t="s">
        <v>8</v>
      </c>
      <c r="M3" s="10"/>
    </row>
    <row r="4" spans="1:16" ht="32.450000000000003" customHeight="1">
      <c r="A4" s="196"/>
      <c r="B4" s="196"/>
      <c r="C4" s="196"/>
      <c r="D4" s="196"/>
      <c r="E4" s="196"/>
      <c r="F4" s="196" t="s">
        <v>280</v>
      </c>
      <c r="G4" s="198" t="s">
        <v>281</v>
      </c>
      <c r="H4" s="196" t="s">
        <v>10</v>
      </c>
      <c r="I4" s="196"/>
      <c r="J4" s="196"/>
      <c r="K4" s="197"/>
      <c r="L4" s="196"/>
      <c r="M4" s="10"/>
    </row>
    <row r="5" spans="1:16" ht="87" customHeight="1">
      <c r="A5" s="35" t="s">
        <v>11</v>
      </c>
      <c r="B5" s="35" t="s">
        <v>12</v>
      </c>
      <c r="C5" s="196"/>
      <c r="D5" s="196"/>
      <c r="E5" s="196"/>
      <c r="F5" s="196"/>
      <c r="G5" s="198"/>
      <c r="H5" s="196"/>
      <c r="I5" s="196"/>
      <c r="J5" s="196"/>
      <c r="K5" s="197"/>
      <c r="L5" s="196"/>
      <c r="M5" s="10"/>
    </row>
    <row r="6" spans="1:16" ht="14.25" customHeight="1">
      <c r="A6" s="34">
        <v>8</v>
      </c>
      <c r="B6" s="185" t="s">
        <v>262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33"/>
    </row>
    <row r="7" spans="1:16" ht="57" customHeight="1">
      <c r="A7" s="34">
        <v>8</v>
      </c>
      <c r="B7" s="34" t="s">
        <v>13</v>
      </c>
      <c r="C7" s="35">
        <v>1</v>
      </c>
      <c r="D7" s="117" t="s">
        <v>14</v>
      </c>
      <c r="E7" s="38" t="s">
        <v>15</v>
      </c>
      <c r="F7" s="68">
        <v>99.9</v>
      </c>
      <c r="G7" s="68">
        <v>99.98</v>
      </c>
      <c r="H7" s="74">
        <f>32683.1/32724.36*100</f>
        <v>99.87391655635129</v>
      </c>
      <c r="I7" s="74">
        <f>H7-G7</f>
        <v>-0.10608344364871414</v>
      </c>
      <c r="J7" s="69">
        <f>H7/G7*100</f>
        <v>99.893895335418364</v>
      </c>
      <c r="K7" s="69">
        <f>H7/F7*100</f>
        <v>99.97389044679808</v>
      </c>
      <c r="L7" s="118" t="s">
        <v>244</v>
      </c>
      <c r="M7" s="10"/>
      <c r="N7" s="3">
        <f>H7/G7</f>
        <v>0.9989389533541837</v>
      </c>
      <c r="P7" s="3">
        <v>0.99919983996799366</v>
      </c>
    </row>
    <row r="8" spans="1:16" ht="63" customHeight="1">
      <c r="A8" s="185">
        <v>8</v>
      </c>
      <c r="B8" s="185" t="s">
        <v>13</v>
      </c>
      <c r="C8" s="186">
        <v>2</v>
      </c>
      <c r="D8" s="187" t="s">
        <v>16</v>
      </c>
      <c r="E8" s="188" t="s">
        <v>15</v>
      </c>
      <c r="F8" s="189">
        <v>53.1</v>
      </c>
      <c r="G8" s="96">
        <v>57</v>
      </c>
      <c r="H8" s="190">
        <f>12926.467/23232.68*100</f>
        <v>55.63915570653063</v>
      </c>
      <c r="I8" s="190">
        <f>H8-G8</f>
        <v>-1.3608442934693699</v>
      </c>
      <c r="J8" s="191">
        <f>H8/G8*100</f>
        <v>97.612553871106371</v>
      </c>
      <c r="K8" s="192">
        <f>H8/F8*100</f>
        <v>104.78183748875824</v>
      </c>
      <c r="L8" s="193"/>
      <c r="M8" s="184"/>
      <c r="N8" s="3">
        <f t="shared" ref="N8:N13" si="0">H8/G8</f>
        <v>0.97612553871106367</v>
      </c>
      <c r="P8" s="3">
        <v>0.93157894736842106</v>
      </c>
    </row>
    <row r="9" spans="1:16" ht="18" hidden="1" customHeight="1">
      <c r="A9" s="185"/>
      <c r="B9" s="185"/>
      <c r="C9" s="186"/>
      <c r="D9" s="187"/>
      <c r="E9" s="188"/>
      <c r="F9" s="189"/>
      <c r="G9" s="96"/>
      <c r="H9" s="190"/>
      <c r="I9" s="190"/>
      <c r="J9" s="191"/>
      <c r="K9" s="192"/>
      <c r="L9" s="194"/>
      <c r="M9" s="184"/>
      <c r="N9" s="3" t="e">
        <f t="shared" si="0"/>
        <v>#DIV/0!</v>
      </c>
      <c r="P9" s="3" t="e">
        <v>#DIV/0!</v>
      </c>
    </row>
    <row r="10" spans="1:16" ht="18" hidden="1" customHeight="1">
      <c r="A10" s="185"/>
      <c r="B10" s="185"/>
      <c r="C10" s="186"/>
      <c r="D10" s="187"/>
      <c r="E10" s="188"/>
      <c r="F10" s="189"/>
      <c r="G10" s="96"/>
      <c r="H10" s="190"/>
      <c r="I10" s="190"/>
      <c r="J10" s="191"/>
      <c r="K10" s="192"/>
      <c r="L10" s="195"/>
      <c r="M10" s="184"/>
      <c r="N10" s="3" t="e">
        <f t="shared" si="0"/>
        <v>#DIV/0!</v>
      </c>
      <c r="P10" s="3" t="e">
        <v>#DIV/0!</v>
      </c>
    </row>
    <row r="11" spans="1:16" ht="58.9" customHeight="1">
      <c r="A11" s="34">
        <v>8</v>
      </c>
      <c r="B11" s="34" t="s">
        <v>13</v>
      </c>
      <c r="C11" s="35">
        <v>3</v>
      </c>
      <c r="D11" s="92" t="s">
        <v>17</v>
      </c>
      <c r="E11" s="37" t="s">
        <v>15</v>
      </c>
      <c r="F11" s="68">
        <v>72.099999999999994</v>
      </c>
      <c r="G11" s="68">
        <v>68.400000000000006</v>
      </c>
      <c r="H11" s="74">
        <f>200.641/266.756*100</f>
        <v>75.215177915398343</v>
      </c>
      <c r="I11" s="74">
        <f>H11-G11</f>
        <v>6.8151779153983369</v>
      </c>
      <c r="J11" s="69">
        <f>H11/G11*100</f>
        <v>109.96371040262916</v>
      </c>
      <c r="K11" s="70">
        <f>H11/F11*100</f>
        <v>104.3206351115095</v>
      </c>
      <c r="L11" s="118"/>
      <c r="M11" s="10"/>
      <c r="N11" s="3">
        <f t="shared" si="0"/>
        <v>1.0996371040262916</v>
      </c>
      <c r="P11" s="3">
        <v>1.0540935672514617</v>
      </c>
    </row>
    <row r="12" spans="1:16" ht="58.5" customHeight="1">
      <c r="A12" s="34">
        <v>8</v>
      </c>
      <c r="B12" s="34" t="s">
        <v>13</v>
      </c>
      <c r="C12" s="35">
        <v>4</v>
      </c>
      <c r="D12" s="36" t="s">
        <v>18</v>
      </c>
      <c r="E12" s="37" t="s">
        <v>15</v>
      </c>
      <c r="F12" s="68">
        <v>95.4</v>
      </c>
      <c r="G12" s="68">
        <v>95.8</v>
      </c>
      <c r="H12" s="74">
        <f>7.456/7.728*100</f>
        <v>96.48033126293997</v>
      </c>
      <c r="I12" s="74">
        <f>H12-G12</f>
        <v>0.6803312629399727</v>
      </c>
      <c r="J12" s="69">
        <f>H12/G12*100</f>
        <v>100.71015789450936</v>
      </c>
      <c r="K12" s="70">
        <f>H12/F12*100</f>
        <v>101.13242270748424</v>
      </c>
      <c r="L12" s="118"/>
      <c r="M12" s="10"/>
      <c r="N12" s="3">
        <f t="shared" si="0"/>
        <v>1.0071015789450937</v>
      </c>
      <c r="P12" s="3">
        <v>0.99582463465553239</v>
      </c>
    </row>
    <row r="13" spans="1:16" ht="57.75" customHeight="1">
      <c r="A13" s="34">
        <v>8</v>
      </c>
      <c r="B13" s="34" t="s">
        <v>13</v>
      </c>
      <c r="C13" s="35">
        <v>5</v>
      </c>
      <c r="D13" s="36" t="s">
        <v>19</v>
      </c>
      <c r="E13" s="37" t="s">
        <v>15</v>
      </c>
      <c r="F13" s="68">
        <v>99.5</v>
      </c>
      <c r="G13" s="68">
        <v>99.7</v>
      </c>
      <c r="H13" s="74">
        <f>12829.01/12894.32*100</f>
        <v>99.493497912259045</v>
      </c>
      <c r="I13" s="74">
        <f>H13-G13</f>
        <v>-0.20650208774095802</v>
      </c>
      <c r="J13" s="69">
        <f>H13/G13*100</f>
        <v>99.792876541884695</v>
      </c>
      <c r="K13" s="70">
        <f>H13/F13*100</f>
        <v>99.993465238451307</v>
      </c>
      <c r="L13" s="118" t="s">
        <v>272</v>
      </c>
      <c r="M13" s="10"/>
      <c r="N13" s="3">
        <f t="shared" si="0"/>
        <v>0.99792876541884701</v>
      </c>
      <c r="P13" s="3">
        <v>0.99799398194583744</v>
      </c>
    </row>
    <row r="14" spans="1:16" s="72" customFormat="1" ht="33.75" customHeight="1">
      <c r="A14" s="65">
        <v>8</v>
      </c>
      <c r="B14" s="65" t="s">
        <v>13</v>
      </c>
      <c r="C14" s="66">
        <v>6</v>
      </c>
      <c r="D14" s="67" t="s">
        <v>20</v>
      </c>
      <c r="E14" s="68" t="s">
        <v>21</v>
      </c>
      <c r="F14" s="68">
        <v>35.58</v>
      </c>
      <c r="G14" s="68">
        <v>39.78</v>
      </c>
      <c r="H14" s="74">
        <f>1706080/62091</f>
        <v>27.477090077466944</v>
      </c>
      <c r="I14" s="74">
        <f t="shared" ref="I14:I16" si="1">H14-G14</f>
        <v>-12.302909922533058</v>
      </c>
      <c r="J14" s="69">
        <f>G14/H14*100</f>
        <v>144.77515591297009</v>
      </c>
      <c r="K14" s="70">
        <f t="shared" ref="K14:K16" si="2">H14/F14*100</f>
        <v>77.226222814690686</v>
      </c>
      <c r="L14" s="66"/>
      <c r="M14" s="183" t="s">
        <v>294</v>
      </c>
      <c r="N14" s="91">
        <f>G14/H14</f>
        <v>1.447751559129701</v>
      </c>
      <c r="O14" s="72" t="s">
        <v>273</v>
      </c>
      <c r="P14" s="72">
        <v>1.1180438448566612</v>
      </c>
    </row>
    <row r="15" spans="1:16" s="72" customFormat="1" ht="45">
      <c r="A15" s="65">
        <v>8</v>
      </c>
      <c r="B15" s="65" t="s">
        <v>13</v>
      </c>
      <c r="C15" s="66">
        <v>7</v>
      </c>
      <c r="D15" s="67" t="s">
        <v>22</v>
      </c>
      <c r="E15" s="68" t="s">
        <v>23</v>
      </c>
      <c r="F15" s="68">
        <v>40.299999999999997</v>
      </c>
      <c r="G15" s="68">
        <v>39.619999999999997</v>
      </c>
      <c r="H15" s="74">
        <f>1854025.19/57512.2</f>
        <v>32.237076481163996</v>
      </c>
      <c r="I15" s="74">
        <f t="shared" si="1"/>
        <v>-7.3829235188360016</v>
      </c>
      <c r="J15" s="69">
        <f t="shared" ref="J15:J29" si="3">G15/H15*100</f>
        <v>122.90196359198333</v>
      </c>
      <c r="K15" s="70">
        <f t="shared" si="2"/>
        <v>79.992745610828777</v>
      </c>
      <c r="L15" s="138" t="s">
        <v>293</v>
      </c>
      <c r="M15" s="73"/>
      <c r="N15" s="91">
        <f t="shared" ref="N15:N29" si="4">G15/H15</f>
        <v>1.2290196359198333</v>
      </c>
      <c r="P15" s="72">
        <v>0.98312655086848633</v>
      </c>
    </row>
    <row r="16" spans="1:16" s="72" customFormat="1" ht="45.75" customHeight="1">
      <c r="A16" s="65">
        <v>8</v>
      </c>
      <c r="B16" s="65" t="s">
        <v>13</v>
      </c>
      <c r="C16" s="66">
        <v>8</v>
      </c>
      <c r="D16" s="67" t="s">
        <v>24</v>
      </c>
      <c r="E16" s="68" t="s">
        <v>25</v>
      </c>
      <c r="F16" s="68">
        <v>0.17699999999999999</v>
      </c>
      <c r="G16" s="68">
        <v>0.19700000000000001</v>
      </c>
      <c r="H16" s="74">
        <f>7674.357/56531.5</f>
        <v>0.13575364177493965</v>
      </c>
      <c r="I16" s="74">
        <f t="shared" si="1"/>
        <v>-6.124635822506036E-2</v>
      </c>
      <c r="J16" s="69">
        <f t="shared" si="3"/>
        <v>145.11581230844484</v>
      </c>
      <c r="K16" s="70">
        <f t="shared" si="2"/>
        <v>76.696972754203202</v>
      </c>
      <c r="L16" s="138" t="s">
        <v>293</v>
      </c>
      <c r="M16" s="73"/>
      <c r="N16" s="91">
        <f t="shared" si="4"/>
        <v>1.4511581230844486</v>
      </c>
      <c r="P16" s="72">
        <v>1.1129943502824859</v>
      </c>
    </row>
    <row r="17" spans="1:16" s="72" customFormat="1" ht="45">
      <c r="A17" s="65">
        <v>8</v>
      </c>
      <c r="B17" s="65" t="s">
        <v>13</v>
      </c>
      <c r="C17" s="66">
        <v>9</v>
      </c>
      <c r="D17" s="67" t="s">
        <v>26</v>
      </c>
      <c r="E17" s="68" t="s">
        <v>27</v>
      </c>
      <c r="F17" s="68">
        <v>3.71</v>
      </c>
      <c r="G17" s="68">
        <v>3.78</v>
      </c>
      <c r="H17" s="74">
        <f>14123.41/5050</f>
        <v>2.7967148514851483</v>
      </c>
      <c r="I17" s="74">
        <f t="shared" ref="I17:I18" si="5">H17-G17</f>
        <v>-0.98328514851485149</v>
      </c>
      <c r="J17" s="69">
        <f t="shared" si="3"/>
        <v>135.15857714248895</v>
      </c>
      <c r="K17" s="70">
        <f t="shared" ref="K17:K18" si="6">F17/H17*100</f>
        <v>132.65564052873918</v>
      </c>
      <c r="L17" s="138" t="s">
        <v>293</v>
      </c>
      <c r="M17" s="114"/>
      <c r="N17" s="91">
        <f t="shared" si="4"/>
        <v>1.3515857714248896</v>
      </c>
      <c r="P17" s="72">
        <v>1.0188679245283019</v>
      </c>
    </row>
    <row r="18" spans="1:16" s="72" customFormat="1" ht="33.75">
      <c r="A18" s="65">
        <v>8</v>
      </c>
      <c r="B18" s="65" t="s">
        <v>13</v>
      </c>
      <c r="C18" s="66">
        <v>10</v>
      </c>
      <c r="D18" s="67" t="s">
        <v>28</v>
      </c>
      <c r="E18" s="68" t="s">
        <v>27</v>
      </c>
      <c r="F18" s="68">
        <v>6.12</v>
      </c>
      <c r="G18" s="68">
        <v>3.89</v>
      </c>
      <c r="H18" s="74">
        <f>2657/1183</f>
        <v>2.245984784446323</v>
      </c>
      <c r="I18" s="74">
        <f t="shared" si="5"/>
        <v>-1.6440152155536771</v>
      </c>
      <c r="J18" s="69">
        <f t="shared" si="3"/>
        <v>173.19796763266842</v>
      </c>
      <c r="K18" s="70">
        <f t="shared" si="6"/>
        <v>272.48626270229585</v>
      </c>
      <c r="L18" s="66"/>
      <c r="M18" s="115"/>
      <c r="N18" s="91">
        <f t="shared" si="4"/>
        <v>1.7319796763266841</v>
      </c>
      <c r="P18" s="72">
        <v>0.6356209150326797</v>
      </c>
    </row>
    <row r="19" spans="1:16" s="72" customFormat="1" ht="22.15" customHeight="1">
      <c r="A19" s="65">
        <v>8</v>
      </c>
      <c r="B19" s="65" t="s">
        <v>13</v>
      </c>
      <c r="C19" s="66">
        <v>11</v>
      </c>
      <c r="D19" s="67" t="s">
        <v>29</v>
      </c>
      <c r="E19" s="68" t="s">
        <v>25</v>
      </c>
      <c r="F19" s="68">
        <v>0.249</v>
      </c>
      <c r="G19" s="68">
        <v>0.255</v>
      </c>
      <c r="H19" s="139">
        <f>6259.47/26236.7</f>
        <v>0.23857687895200236</v>
      </c>
      <c r="I19" s="74">
        <f>H19-G19</f>
        <v>-1.6423121047997646E-2</v>
      </c>
      <c r="J19" s="69">
        <f t="shared" si="3"/>
        <v>106.88378568792565</v>
      </c>
      <c r="K19" s="70">
        <f>H19/F19*100</f>
        <v>95.814007611245927</v>
      </c>
      <c r="L19" s="66"/>
      <c r="M19" s="71"/>
      <c r="N19" s="91">
        <f t="shared" si="4"/>
        <v>1.0688378568792565</v>
      </c>
      <c r="P19" s="72">
        <v>1.0240963855421688</v>
      </c>
    </row>
    <row r="20" spans="1:16" s="72" customFormat="1" ht="25.9" customHeight="1">
      <c r="A20" s="65">
        <v>8</v>
      </c>
      <c r="B20" s="65" t="s">
        <v>13</v>
      </c>
      <c r="C20" s="66">
        <v>12</v>
      </c>
      <c r="D20" s="67" t="s">
        <v>30</v>
      </c>
      <c r="E20" s="68" t="s">
        <v>27</v>
      </c>
      <c r="F20" s="68">
        <v>18.899999999999999</v>
      </c>
      <c r="G20" s="68">
        <v>20.8</v>
      </c>
      <c r="H20" s="74">
        <f>102150/5300</f>
        <v>19.273584905660378</v>
      </c>
      <c r="I20" s="74">
        <f>H20-G20</f>
        <v>-1.5264150943396224</v>
      </c>
      <c r="J20" s="69">
        <f t="shared" si="3"/>
        <v>107.91972589329417</v>
      </c>
      <c r="K20" s="70">
        <f t="shared" ref="K20:K29" si="7">H20/F20*100</f>
        <v>101.97663971248878</v>
      </c>
      <c r="L20" s="66"/>
      <c r="M20" s="75"/>
      <c r="N20" s="91">
        <f t="shared" si="4"/>
        <v>1.0791972589329417</v>
      </c>
      <c r="P20" s="72">
        <v>1.1005291005291007</v>
      </c>
    </row>
    <row r="21" spans="1:16" s="72" customFormat="1" ht="22.5">
      <c r="A21" s="65">
        <v>8</v>
      </c>
      <c r="B21" s="65" t="s">
        <v>13</v>
      </c>
      <c r="C21" s="66">
        <v>13</v>
      </c>
      <c r="D21" s="67" t="s">
        <v>31</v>
      </c>
      <c r="E21" s="68" t="s">
        <v>27</v>
      </c>
      <c r="F21" s="68">
        <v>12.84</v>
      </c>
      <c r="G21" s="68">
        <v>13.81</v>
      </c>
      <c r="H21" s="74">
        <f>3110/225</f>
        <v>13.822222222222223</v>
      </c>
      <c r="I21" s="74">
        <f t="shared" ref="I21:I23" si="8">H21-G21</f>
        <v>1.2222222222222356E-2</v>
      </c>
      <c r="J21" s="69">
        <f t="shared" si="3"/>
        <v>99.911575562700961</v>
      </c>
      <c r="K21" s="70">
        <f t="shared" si="7"/>
        <v>107.64970578054691</v>
      </c>
      <c r="L21" s="66"/>
      <c r="M21" s="71"/>
      <c r="N21" s="91">
        <f t="shared" si="4"/>
        <v>0.99911575562700961</v>
      </c>
      <c r="P21" s="72">
        <v>1.0755451713395638</v>
      </c>
    </row>
    <row r="22" spans="1:16" s="72" customFormat="1" ht="27.75" customHeight="1">
      <c r="A22" s="65">
        <v>8</v>
      </c>
      <c r="B22" s="65" t="s">
        <v>13</v>
      </c>
      <c r="C22" s="66">
        <v>14</v>
      </c>
      <c r="D22" s="76" t="s">
        <v>32</v>
      </c>
      <c r="E22" s="68" t="s">
        <v>23</v>
      </c>
      <c r="F22" s="68">
        <v>24.7</v>
      </c>
      <c r="G22" s="68">
        <v>17.920000000000002</v>
      </c>
      <c r="H22" s="74">
        <f>1111780/44365.9</f>
        <v>25.059336111743477</v>
      </c>
      <c r="I22" s="74">
        <f t="shared" si="8"/>
        <v>7.139336111743475</v>
      </c>
      <c r="J22" s="69">
        <f t="shared" si="3"/>
        <v>71.510274334850436</v>
      </c>
      <c r="K22" s="70">
        <f t="shared" si="7"/>
        <v>101.45480207183594</v>
      </c>
      <c r="L22" s="66"/>
      <c r="M22" s="77"/>
      <c r="N22" s="91">
        <f t="shared" si="4"/>
        <v>0.71510274334850432</v>
      </c>
      <c r="P22" s="72">
        <v>0.72550607287449398</v>
      </c>
    </row>
    <row r="23" spans="1:16" s="72" customFormat="1" ht="33" customHeight="1">
      <c r="A23" s="65">
        <v>8</v>
      </c>
      <c r="B23" s="65" t="s">
        <v>13</v>
      </c>
      <c r="C23" s="66">
        <v>15</v>
      </c>
      <c r="D23" s="67" t="s">
        <v>33</v>
      </c>
      <c r="E23" s="68" t="s">
        <v>34</v>
      </c>
      <c r="F23" s="68">
        <v>103.41</v>
      </c>
      <c r="G23" s="68">
        <v>84</v>
      </c>
      <c r="H23" s="74">
        <f>1111780/10597</f>
        <v>104.91459847126545</v>
      </c>
      <c r="I23" s="74">
        <f t="shared" si="8"/>
        <v>20.91459847126545</v>
      </c>
      <c r="J23" s="69">
        <f t="shared" si="3"/>
        <v>80.065120797280045</v>
      </c>
      <c r="K23" s="70">
        <f t="shared" si="7"/>
        <v>101.45498353279707</v>
      </c>
      <c r="L23" s="66"/>
      <c r="M23" s="78"/>
      <c r="N23" s="91">
        <f t="shared" si="4"/>
        <v>0.80065120797280043</v>
      </c>
      <c r="P23" s="72">
        <v>0.81230055120394551</v>
      </c>
    </row>
    <row r="24" spans="1:16" s="72" customFormat="1" ht="28.5" hidden="1" customHeight="1">
      <c r="A24" s="65">
        <v>8</v>
      </c>
      <c r="B24" s="65" t="s">
        <v>13</v>
      </c>
      <c r="C24" s="66">
        <v>16</v>
      </c>
      <c r="D24" s="67" t="s">
        <v>36</v>
      </c>
      <c r="E24" s="68" t="s">
        <v>35</v>
      </c>
      <c r="F24" s="68"/>
      <c r="G24" s="68">
        <v>174.27</v>
      </c>
      <c r="H24" s="68"/>
      <c r="I24" s="74">
        <f>H24-G24</f>
        <v>-174.27</v>
      </c>
      <c r="J24" s="69" t="e">
        <f t="shared" si="3"/>
        <v>#DIV/0!</v>
      </c>
      <c r="K24" s="70" t="e">
        <f t="shared" si="7"/>
        <v>#DIV/0!</v>
      </c>
      <c r="L24" s="66"/>
      <c r="M24" s="71"/>
      <c r="N24" s="91" t="e">
        <f t="shared" si="4"/>
        <v>#DIV/0!</v>
      </c>
      <c r="P24" s="72" t="e">
        <v>#DIV/0!</v>
      </c>
    </row>
    <row r="25" spans="1:16" s="72" customFormat="1" ht="33.75" hidden="1" customHeight="1">
      <c r="A25" s="65">
        <v>8</v>
      </c>
      <c r="B25" s="65" t="s">
        <v>13</v>
      </c>
      <c r="C25" s="66">
        <v>17</v>
      </c>
      <c r="D25" s="67" t="s">
        <v>37</v>
      </c>
      <c r="E25" s="68" t="s">
        <v>38</v>
      </c>
      <c r="F25" s="68"/>
      <c r="G25" s="68">
        <v>30.79</v>
      </c>
      <c r="H25" s="68"/>
      <c r="I25" s="74">
        <f t="shared" ref="I25:I26" si="9">H25-G25</f>
        <v>-30.79</v>
      </c>
      <c r="J25" s="69" t="e">
        <f t="shared" si="3"/>
        <v>#DIV/0!</v>
      </c>
      <c r="K25" s="70" t="e">
        <f t="shared" si="7"/>
        <v>#DIV/0!</v>
      </c>
      <c r="L25" s="66"/>
      <c r="M25" s="73"/>
      <c r="N25" s="91" t="e">
        <f t="shared" si="4"/>
        <v>#DIV/0!</v>
      </c>
      <c r="P25" s="72" t="e">
        <v>#DIV/0!</v>
      </c>
    </row>
    <row r="26" spans="1:16" s="72" customFormat="1" ht="14.25" hidden="1" customHeight="1">
      <c r="A26" s="65">
        <v>8</v>
      </c>
      <c r="B26" s="65" t="s">
        <v>13</v>
      </c>
      <c r="C26" s="66">
        <v>18</v>
      </c>
      <c r="D26" s="67" t="s">
        <v>39</v>
      </c>
      <c r="E26" s="68" t="s">
        <v>15</v>
      </c>
      <c r="F26" s="68"/>
      <c r="G26" s="68">
        <v>8.35</v>
      </c>
      <c r="H26" s="68"/>
      <c r="I26" s="74">
        <f t="shared" si="9"/>
        <v>-8.35</v>
      </c>
      <c r="J26" s="69" t="e">
        <f t="shared" si="3"/>
        <v>#DIV/0!</v>
      </c>
      <c r="K26" s="70" t="e">
        <f t="shared" si="7"/>
        <v>#DIV/0!</v>
      </c>
      <c r="L26" s="66"/>
      <c r="M26" s="71"/>
      <c r="N26" s="91" t="e">
        <f t="shared" si="4"/>
        <v>#DIV/0!</v>
      </c>
      <c r="P26" s="72" t="e">
        <v>#DIV/0!</v>
      </c>
    </row>
    <row r="27" spans="1:16" ht="12" hidden="1" customHeight="1">
      <c r="A27" s="34">
        <v>8</v>
      </c>
      <c r="B27" s="34" t="s">
        <v>13</v>
      </c>
      <c r="C27" s="35">
        <v>19</v>
      </c>
      <c r="D27" s="36" t="s">
        <v>40</v>
      </c>
      <c r="E27" s="37" t="s">
        <v>15</v>
      </c>
      <c r="F27" s="131"/>
      <c r="G27" s="96">
        <v>2.37</v>
      </c>
      <c r="H27" s="96"/>
      <c r="I27" s="74">
        <f t="shared" ref="I27:I29" si="10">H27-G27</f>
        <v>-2.37</v>
      </c>
      <c r="J27" s="69" t="e">
        <f t="shared" si="3"/>
        <v>#DIV/0!</v>
      </c>
      <c r="K27" s="70" t="e">
        <f t="shared" si="7"/>
        <v>#DIV/0!</v>
      </c>
      <c r="L27" s="66">
        <v>0</v>
      </c>
      <c r="M27" s="10"/>
      <c r="N27" s="91" t="e">
        <f t="shared" si="4"/>
        <v>#DIV/0!</v>
      </c>
      <c r="P27" s="3" t="e">
        <v>#DIV/0!</v>
      </c>
    </row>
    <row r="28" spans="1:16" ht="17.25" hidden="1" customHeight="1">
      <c r="A28" s="34">
        <v>8</v>
      </c>
      <c r="B28" s="34" t="s">
        <v>13</v>
      </c>
      <c r="C28" s="35">
        <v>20</v>
      </c>
      <c r="D28" s="36" t="s">
        <v>41</v>
      </c>
      <c r="E28" s="37" t="s">
        <v>42</v>
      </c>
      <c r="F28" s="97"/>
      <c r="G28" s="97">
        <v>1.02</v>
      </c>
      <c r="H28" s="97"/>
      <c r="I28" s="74">
        <f t="shared" si="10"/>
        <v>-1.02</v>
      </c>
      <c r="J28" s="69" t="e">
        <f t="shared" si="3"/>
        <v>#DIV/0!</v>
      </c>
      <c r="K28" s="70" t="e">
        <f t="shared" si="7"/>
        <v>#DIV/0!</v>
      </c>
      <c r="L28" s="66">
        <v>0</v>
      </c>
      <c r="M28" s="10"/>
      <c r="N28" s="91" t="e">
        <f t="shared" si="4"/>
        <v>#DIV/0!</v>
      </c>
      <c r="P28" s="3" t="e">
        <v>#DIV/0!</v>
      </c>
    </row>
    <row r="29" spans="1:16" ht="22.5">
      <c r="A29" s="34">
        <v>8</v>
      </c>
      <c r="B29" s="34" t="s">
        <v>13</v>
      </c>
      <c r="C29" s="35">
        <v>21</v>
      </c>
      <c r="D29" s="92" t="s">
        <v>43</v>
      </c>
      <c r="E29" s="37" t="s">
        <v>23</v>
      </c>
      <c r="F29" s="68">
        <v>1.19</v>
      </c>
      <c r="G29" s="68">
        <v>1.18</v>
      </c>
      <c r="H29" s="74">
        <f>286500/260000</f>
        <v>1.101923076923077</v>
      </c>
      <c r="I29" s="74">
        <f t="shared" si="10"/>
        <v>-7.8076923076922933E-2</v>
      </c>
      <c r="J29" s="69">
        <f t="shared" si="3"/>
        <v>107.08551483420592</v>
      </c>
      <c r="K29" s="70">
        <f t="shared" si="7"/>
        <v>92.598577892695559</v>
      </c>
      <c r="L29" s="66"/>
      <c r="M29" s="116"/>
      <c r="N29" s="91">
        <f t="shared" si="4"/>
        <v>1.0708551483420592</v>
      </c>
      <c r="P29" s="3">
        <v>0.99159663865546221</v>
      </c>
    </row>
    <row r="30" spans="1:16">
      <c r="N30" s="130">
        <f>15.576918/16</f>
        <v>0.97355737499999995</v>
      </c>
      <c r="P30" s="3">
        <v>0.97355737499999995</v>
      </c>
    </row>
    <row r="32" spans="1:16">
      <c r="A32" s="11" t="s">
        <v>44</v>
      </c>
    </row>
  </sheetData>
  <mergeCells count="25">
    <mergeCell ref="B6:L6"/>
    <mergeCell ref="A3:B4"/>
    <mergeCell ref="C3:C5"/>
    <mergeCell ref="D3:D5"/>
    <mergeCell ref="E3:E5"/>
    <mergeCell ref="F3:H3"/>
    <mergeCell ref="J3:J5"/>
    <mergeCell ref="K3:K5"/>
    <mergeCell ref="L3:L5"/>
    <mergeCell ref="F4:F5"/>
    <mergeCell ref="G4:G5"/>
    <mergeCell ref="H4:H5"/>
    <mergeCell ref="I3:I5"/>
    <mergeCell ref="M8:M10"/>
    <mergeCell ref="A8:A10"/>
    <mergeCell ref="B8:B10"/>
    <mergeCell ref="C8:C10"/>
    <mergeCell ref="D8:D10"/>
    <mergeCell ref="E8:E10"/>
    <mergeCell ref="F8:F10"/>
    <mergeCell ref="H8:H10"/>
    <mergeCell ref="I8:I10"/>
    <mergeCell ref="J8:J10"/>
    <mergeCell ref="K8:K10"/>
    <mergeCell ref="L8:L10"/>
  </mergeCells>
  <hyperlinks>
    <hyperlink ref="K3" location="_ftn1" display="_ftn1"/>
    <hyperlink ref="A32" location="_ftnref1" display="_ftnref1"/>
  </hyperlinks>
  <pageMargins left="0.11811023622047245" right="0" top="0" bottom="0" header="0.31496062992125984" footer="0.31496062992125984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M38"/>
  <sheetViews>
    <sheetView topLeftCell="A30" zoomScale="80" zoomScaleNormal="80" workbookViewId="0">
      <selection activeCell="L35" sqref="L35"/>
    </sheetView>
  </sheetViews>
  <sheetFormatPr defaultRowHeight="18.75"/>
  <cols>
    <col min="1" max="1" width="3.796875" customWidth="1"/>
    <col min="2" max="2" width="3.19921875" customWidth="1"/>
    <col min="3" max="3" width="3" customWidth="1"/>
    <col min="4" max="4" width="2.5" customWidth="1"/>
    <col min="6" max="6" width="10.3984375" customWidth="1"/>
    <col min="7" max="7" width="16.59765625" style="2" customWidth="1"/>
    <col min="8" max="9" width="16.69921875" style="2" customWidth="1"/>
    <col min="10" max="10" width="16.19921875" style="2" customWidth="1"/>
    <col min="11" max="11" width="9.8984375" style="2" customWidth="1"/>
    <col min="12" max="12" width="24.3984375" style="2" customWidth="1"/>
    <col min="13" max="13" width="11.19921875" style="2" customWidth="1"/>
  </cols>
  <sheetData>
    <row r="3" spans="1:13" ht="40.5" customHeight="1">
      <c r="A3" s="215" t="s">
        <v>45</v>
      </c>
      <c r="B3" s="215"/>
      <c r="C3" s="215"/>
      <c r="D3" s="215"/>
      <c r="E3" s="215"/>
      <c r="F3" s="216" t="s">
        <v>258</v>
      </c>
      <c r="G3" s="216"/>
      <c r="H3" s="216"/>
      <c r="I3" s="216"/>
      <c r="J3" s="216"/>
      <c r="K3" s="217"/>
      <c r="L3" s="217"/>
      <c r="M3" s="217"/>
    </row>
    <row r="4" spans="1:13" ht="41.45" customHeight="1">
      <c r="A4" s="213" t="s">
        <v>46</v>
      </c>
      <c r="B4" s="213"/>
      <c r="C4" s="213"/>
      <c r="D4" s="213"/>
      <c r="E4" s="213" t="s">
        <v>47</v>
      </c>
      <c r="F4" s="213"/>
      <c r="G4" s="213" t="s">
        <v>48</v>
      </c>
      <c r="H4" s="213" t="s">
        <v>49</v>
      </c>
      <c r="I4" s="213" t="s">
        <v>50</v>
      </c>
      <c r="J4" s="213" t="s">
        <v>51</v>
      </c>
      <c r="K4" s="213"/>
      <c r="L4" s="213" t="s">
        <v>52</v>
      </c>
      <c r="M4" s="213" t="s">
        <v>53</v>
      </c>
    </row>
    <row r="5" spans="1:13">
      <c r="A5" s="93" t="s">
        <v>11</v>
      </c>
      <c r="B5" s="93" t="s">
        <v>12</v>
      </c>
      <c r="C5" s="93" t="s">
        <v>54</v>
      </c>
      <c r="D5" s="93" t="s">
        <v>55</v>
      </c>
      <c r="E5" s="213"/>
      <c r="F5" s="213"/>
      <c r="G5" s="213"/>
      <c r="H5" s="213"/>
      <c r="I5" s="213"/>
      <c r="J5" s="213"/>
      <c r="K5" s="213"/>
      <c r="L5" s="213"/>
      <c r="M5" s="213"/>
    </row>
    <row r="6" spans="1:13">
      <c r="A6" s="94" t="s">
        <v>212</v>
      </c>
      <c r="B6" s="94" t="s">
        <v>241</v>
      </c>
      <c r="C6" s="94" t="s">
        <v>213</v>
      </c>
      <c r="D6" s="94"/>
      <c r="E6" s="219" t="s">
        <v>56</v>
      </c>
      <c r="F6" s="219"/>
      <c r="G6" s="98"/>
      <c r="H6" s="98"/>
      <c r="I6" s="98"/>
      <c r="J6" s="213"/>
      <c r="K6" s="213"/>
      <c r="L6" s="85"/>
      <c r="M6" s="85"/>
    </row>
    <row r="7" spans="1:13" s="79" customFormat="1" ht="94.9" customHeight="1">
      <c r="A7" s="99" t="s">
        <v>212</v>
      </c>
      <c r="B7" s="99" t="s">
        <v>241</v>
      </c>
      <c r="C7" s="99" t="s">
        <v>213</v>
      </c>
      <c r="D7" s="99">
        <v>1</v>
      </c>
      <c r="E7" s="211" t="s">
        <v>57</v>
      </c>
      <c r="F7" s="211"/>
      <c r="G7" s="127" t="s">
        <v>265</v>
      </c>
      <c r="H7" s="100" t="s">
        <v>58</v>
      </c>
      <c r="I7" s="100" t="s">
        <v>240</v>
      </c>
      <c r="J7" s="210" t="s">
        <v>59</v>
      </c>
      <c r="K7" s="210"/>
      <c r="L7" s="302" t="s">
        <v>263</v>
      </c>
      <c r="M7" s="127" t="s">
        <v>238</v>
      </c>
    </row>
    <row r="8" spans="1:13" s="79" customFormat="1" ht="99" customHeight="1">
      <c r="A8" s="99" t="s">
        <v>212</v>
      </c>
      <c r="B8" s="99" t="s">
        <v>241</v>
      </c>
      <c r="C8" s="99" t="s">
        <v>213</v>
      </c>
      <c r="D8" s="99">
        <v>2</v>
      </c>
      <c r="E8" s="211" t="s">
        <v>61</v>
      </c>
      <c r="F8" s="211"/>
      <c r="G8" s="127" t="s">
        <v>265</v>
      </c>
      <c r="H8" s="100" t="s">
        <v>58</v>
      </c>
      <c r="I8" s="100" t="s">
        <v>243</v>
      </c>
      <c r="J8" s="210" t="s">
        <v>62</v>
      </c>
      <c r="K8" s="210"/>
      <c r="L8" s="302" t="s">
        <v>264</v>
      </c>
      <c r="M8" s="100"/>
    </row>
    <row r="9" spans="1:13" s="79" customFormat="1" ht="87" customHeight="1">
      <c r="A9" s="99" t="s">
        <v>212</v>
      </c>
      <c r="B9" s="99" t="s">
        <v>241</v>
      </c>
      <c r="C9" s="99" t="s">
        <v>213</v>
      </c>
      <c r="D9" s="99">
        <v>3</v>
      </c>
      <c r="E9" s="211" t="s">
        <v>63</v>
      </c>
      <c r="F9" s="211"/>
      <c r="G9" s="127" t="s">
        <v>265</v>
      </c>
      <c r="H9" s="100" t="s">
        <v>64</v>
      </c>
      <c r="I9" s="101" t="s">
        <v>240</v>
      </c>
      <c r="J9" s="210" t="s">
        <v>65</v>
      </c>
      <c r="K9" s="210"/>
      <c r="L9" s="302" t="s">
        <v>270</v>
      </c>
      <c r="M9" s="100"/>
    </row>
    <row r="10" spans="1:13" s="79" customFormat="1" ht="135" customHeight="1">
      <c r="A10" s="99" t="s">
        <v>212</v>
      </c>
      <c r="B10" s="99" t="s">
        <v>241</v>
      </c>
      <c r="C10" s="99" t="s">
        <v>213</v>
      </c>
      <c r="D10" s="99">
        <v>4</v>
      </c>
      <c r="E10" s="211" t="s">
        <v>66</v>
      </c>
      <c r="F10" s="211"/>
      <c r="G10" s="127" t="s">
        <v>266</v>
      </c>
      <c r="H10" s="100" t="s">
        <v>67</v>
      </c>
      <c r="I10" s="100" t="s">
        <v>240</v>
      </c>
      <c r="J10" s="210" t="s">
        <v>68</v>
      </c>
      <c r="K10" s="210"/>
      <c r="L10" s="302" t="s">
        <v>239</v>
      </c>
      <c r="M10" s="102"/>
    </row>
    <row r="11" spans="1:13" s="79" customFormat="1" ht="60" customHeight="1">
      <c r="A11" s="99" t="s">
        <v>212</v>
      </c>
      <c r="B11" s="99" t="s">
        <v>241</v>
      </c>
      <c r="C11" s="99" t="s">
        <v>213</v>
      </c>
      <c r="D11" s="99">
        <v>5</v>
      </c>
      <c r="E11" s="211" t="s">
        <v>206</v>
      </c>
      <c r="F11" s="211"/>
      <c r="G11" s="127" t="s">
        <v>265</v>
      </c>
      <c r="H11" s="100" t="s">
        <v>67</v>
      </c>
      <c r="I11" s="100">
        <v>2024</v>
      </c>
      <c r="J11" s="210" t="s">
        <v>69</v>
      </c>
      <c r="K11" s="210"/>
      <c r="L11" s="302" t="s">
        <v>282</v>
      </c>
      <c r="M11" s="90"/>
    </row>
    <row r="12" spans="1:13" ht="58.9" customHeight="1">
      <c r="A12" s="95" t="s">
        <v>212</v>
      </c>
      <c r="B12" s="95" t="s">
        <v>241</v>
      </c>
      <c r="C12" s="95" t="s">
        <v>213</v>
      </c>
      <c r="D12" s="95">
        <v>6</v>
      </c>
      <c r="E12" s="212" t="s">
        <v>207</v>
      </c>
      <c r="F12" s="212"/>
      <c r="G12" s="111" t="s">
        <v>265</v>
      </c>
      <c r="H12" s="98" t="s">
        <v>67</v>
      </c>
      <c r="I12" s="98">
        <v>2024</v>
      </c>
      <c r="J12" s="220" t="s">
        <v>70</v>
      </c>
      <c r="K12" s="220"/>
      <c r="L12" s="303" t="s">
        <v>283</v>
      </c>
      <c r="M12" s="98"/>
    </row>
    <row r="13" spans="1:13" s="79" customFormat="1" ht="198" customHeight="1">
      <c r="A13" s="99" t="s">
        <v>212</v>
      </c>
      <c r="B13" s="99" t="s">
        <v>241</v>
      </c>
      <c r="C13" s="99" t="s">
        <v>213</v>
      </c>
      <c r="D13" s="99" t="s">
        <v>218</v>
      </c>
      <c r="E13" s="211" t="s">
        <v>71</v>
      </c>
      <c r="F13" s="211"/>
      <c r="G13" s="127" t="s">
        <v>72</v>
      </c>
      <c r="H13" s="100" t="s">
        <v>67</v>
      </c>
      <c r="I13" s="100">
        <v>2020</v>
      </c>
      <c r="J13" s="210" t="s">
        <v>73</v>
      </c>
      <c r="K13" s="210"/>
      <c r="L13" s="303" t="s">
        <v>284</v>
      </c>
      <c r="M13" s="100"/>
    </row>
    <row r="14" spans="1:13" ht="21" customHeight="1">
      <c r="A14" s="94" t="s">
        <v>212</v>
      </c>
      <c r="B14" s="94" t="s">
        <v>241</v>
      </c>
      <c r="C14" s="94" t="s">
        <v>214</v>
      </c>
      <c r="D14" s="94"/>
      <c r="E14" s="214" t="s">
        <v>74</v>
      </c>
      <c r="F14" s="214"/>
      <c r="G14" s="214"/>
      <c r="H14" s="214"/>
      <c r="I14" s="214"/>
      <c r="J14" s="214"/>
      <c r="K14" s="214"/>
      <c r="L14" s="214"/>
      <c r="M14" s="214"/>
    </row>
    <row r="15" spans="1:13" ht="104.25" customHeight="1">
      <c r="A15" s="95" t="s">
        <v>212</v>
      </c>
      <c r="B15" s="95" t="s">
        <v>241</v>
      </c>
      <c r="C15" s="95" t="s">
        <v>214</v>
      </c>
      <c r="D15" s="95">
        <v>1</v>
      </c>
      <c r="E15" s="212" t="s">
        <v>75</v>
      </c>
      <c r="F15" s="212"/>
      <c r="G15" s="98" t="s">
        <v>76</v>
      </c>
      <c r="H15" s="98" t="s">
        <v>67</v>
      </c>
      <c r="I15" s="98"/>
      <c r="J15" s="213" t="s">
        <v>77</v>
      </c>
      <c r="K15" s="213"/>
      <c r="L15" s="98" t="s">
        <v>60</v>
      </c>
      <c r="M15" s="98"/>
    </row>
    <row r="16" spans="1:13" ht="87" customHeight="1">
      <c r="A16" s="95" t="s">
        <v>212</v>
      </c>
      <c r="B16" s="95" t="s">
        <v>241</v>
      </c>
      <c r="C16" s="95" t="s">
        <v>214</v>
      </c>
      <c r="D16" s="95">
        <v>2</v>
      </c>
      <c r="E16" s="204" t="s">
        <v>78</v>
      </c>
      <c r="F16" s="204"/>
      <c r="G16" s="103" t="s">
        <v>79</v>
      </c>
      <c r="H16" s="104" t="s">
        <v>88</v>
      </c>
      <c r="I16" s="103"/>
      <c r="J16" s="205" t="s">
        <v>81</v>
      </c>
      <c r="K16" s="205"/>
      <c r="L16" s="304" t="s">
        <v>254</v>
      </c>
      <c r="M16" s="98"/>
    </row>
    <row r="17" spans="1:13" s="79" customFormat="1" ht="66.75" customHeight="1">
      <c r="A17" s="99" t="s">
        <v>212</v>
      </c>
      <c r="B17" s="99" t="s">
        <v>241</v>
      </c>
      <c r="C17" s="99" t="s">
        <v>214</v>
      </c>
      <c r="D17" s="99">
        <v>3</v>
      </c>
      <c r="E17" s="199" t="s">
        <v>82</v>
      </c>
      <c r="F17" s="199"/>
      <c r="G17" s="104" t="s">
        <v>79</v>
      </c>
      <c r="H17" s="104" t="s">
        <v>83</v>
      </c>
      <c r="I17" s="104"/>
      <c r="J17" s="208" t="s">
        <v>84</v>
      </c>
      <c r="K17" s="208"/>
      <c r="L17" s="305" t="s">
        <v>255</v>
      </c>
      <c r="M17" s="100"/>
    </row>
    <row r="18" spans="1:13" s="79" customFormat="1" ht="71.25" customHeight="1">
      <c r="A18" s="99" t="s">
        <v>212</v>
      </c>
      <c r="B18" s="99" t="s">
        <v>241</v>
      </c>
      <c r="C18" s="99" t="s">
        <v>214</v>
      </c>
      <c r="D18" s="99">
        <v>4</v>
      </c>
      <c r="E18" s="209" t="s">
        <v>85</v>
      </c>
      <c r="F18" s="209"/>
      <c r="G18" s="104" t="s">
        <v>79</v>
      </c>
      <c r="H18" s="104" t="s">
        <v>80</v>
      </c>
      <c r="I18" s="104"/>
      <c r="J18" s="208" t="s">
        <v>86</v>
      </c>
      <c r="K18" s="208"/>
      <c r="L18" s="305" t="s">
        <v>253</v>
      </c>
      <c r="M18" s="100"/>
    </row>
    <row r="19" spans="1:13" s="79" customFormat="1" ht="84" customHeight="1">
      <c r="A19" s="99" t="s">
        <v>212</v>
      </c>
      <c r="B19" s="99" t="s">
        <v>241</v>
      </c>
      <c r="C19" s="99" t="s">
        <v>214</v>
      </c>
      <c r="D19" s="99">
        <v>5</v>
      </c>
      <c r="E19" s="199" t="s">
        <v>87</v>
      </c>
      <c r="F19" s="199"/>
      <c r="G19" s="128" t="s">
        <v>271</v>
      </c>
      <c r="H19" s="104" t="s">
        <v>88</v>
      </c>
      <c r="I19" s="121">
        <v>2020</v>
      </c>
      <c r="J19" s="206" t="s">
        <v>89</v>
      </c>
      <c r="K19" s="207"/>
      <c r="L19" s="302" t="s">
        <v>297</v>
      </c>
      <c r="M19" s="100"/>
    </row>
    <row r="20" spans="1:13" s="79" customFormat="1" ht="108" customHeight="1">
      <c r="A20" s="99" t="s">
        <v>212</v>
      </c>
      <c r="B20" s="99" t="s">
        <v>241</v>
      </c>
      <c r="C20" s="99" t="s">
        <v>214</v>
      </c>
      <c r="D20" s="99">
        <v>6</v>
      </c>
      <c r="E20" s="199" t="s">
        <v>90</v>
      </c>
      <c r="F20" s="199"/>
      <c r="G20" s="104" t="s">
        <v>79</v>
      </c>
      <c r="H20" s="104" t="s">
        <v>88</v>
      </c>
      <c r="I20" s="104" t="s">
        <v>256</v>
      </c>
      <c r="J20" s="208" t="s">
        <v>91</v>
      </c>
      <c r="K20" s="208"/>
      <c r="L20" s="105"/>
      <c r="M20" s="100"/>
    </row>
    <row r="21" spans="1:13" s="79" customFormat="1" ht="103.5" customHeight="1">
      <c r="A21" s="99" t="s">
        <v>212</v>
      </c>
      <c r="B21" s="99" t="s">
        <v>241</v>
      </c>
      <c r="C21" s="99" t="s">
        <v>214</v>
      </c>
      <c r="D21" s="99">
        <v>7</v>
      </c>
      <c r="E21" s="199" t="s">
        <v>92</v>
      </c>
      <c r="F21" s="199"/>
      <c r="G21" s="104" t="s">
        <v>79</v>
      </c>
      <c r="H21" s="104" t="s">
        <v>88</v>
      </c>
      <c r="I21" s="104" t="s">
        <v>256</v>
      </c>
      <c r="J21" s="208" t="s">
        <v>93</v>
      </c>
      <c r="K21" s="208"/>
      <c r="L21" s="100"/>
      <c r="M21" s="100"/>
    </row>
    <row r="22" spans="1:13" ht="64.5" customHeight="1">
      <c r="A22" s="95" t="s">
        <v>212</v>
      </c>
      <c r="B22" s="95" t="s">
        <v>241</v>
      </c>
      <c r="C22" s="95" t="s">
        <v>214</v>
      </c>
      <c r="D22" s="95">
        <v>8</v>
      </c>
      <c r="E22" s="204" t="s">
        <v>94</v>
      </c>
      <c r="F22" s="204"/>
      <c r="G22" s="103" t="s">
        <v>79</v>
      </c>
      <c r="H22" s="103" t="s">
        <v>95</v>
      </c>
      <c r="I22" s="103"/>
      <c r="J22" s="205" t="s">
        <v>96</v>
      </c>
      <c r="K22" s="205"/>
      <c r="L22" s="98" t="s">
        <v>60</v>
      </c>
      <c r="M22" s="98"/>
    </row>
    <row r="23" spans="1:13" ht="68.25" customHeight="1">
      <c r="A23" s="94" t="s">
        <v>212</v>
      </c>
      <c r="B23" s="94" t="s">
        <v>241</v>
      </c>
      <c r="C23" s="94" t="s">
        <v>221</v>
      </c>
      <c r="D23" s="94"/>
      <c r="E23" s="200" t="s">
        <v>97</v>
      </c>
      <c r="F23" s="200"/>
      <c r="G23" s="106"/>
      <c r="H23" s="106" t="s">
        <v>88</v>
      </c>
      <c r="I23" s="106"/>
      <c r="J23" s="205"/>
      <c r="K23" s="205"/>
      <c r="L23" s="98"/>
      <c r="M23" s="98"/>
    </row>
    <row r="24" spans="1:13" ht="78" customHeight="1">
      <c r="A24" s="95" t="s">
        <v>212</v>
      </c>
      <c r="B24" s="95" t="s">
        <v>241</v>
      </c>
      <c r="C24" s="95" t="s">
        <v>221</v>
      </c>
      <c r="D24" s="95">
        <v>2</v>
      </c>
      <c r="E24" s="204" t="s">
        <v>99</v>
      </c>
      <c r="F24" s="204"/>
      <c r="G24" s="103" t="s">
        <v>98</v>
      </c>
      <c r="H24" s="182" t="s">
        <v>296</v>
      </c>
      <c r="I24" s="103"/>
      <c r="J24" s="205" t="s">
        <v>100</v>
      </c>
      <c r="K24" s="205"/>
      <c r="L24" s="98" t="s">
        <v>60</v>
      </c>
      <c r="M24" s="98"/>
    </row>
    <row r="25" spans="1:13" ht="63" customHeight="1">
      <c r="A25" s="95" t="s">
        <v>212</v>
      </c>
      <c r="B25" s="95" t="s">
        <v>241</v>
      </c>
      <c r="C25" s="95" t="s">
        <v>221</v>
      </c>
      <c r="D25" s="95">
        <v>3</v>
      </c>
      <c r="E25" s="204" t="s">
        <v>101</v>
      </c>
      <c r="F25" s="204"/>
      <c r="G25" s="103" t="s">
        <v>98</v>
      </c>
      <c r="H25" s="182" t="s">
        <v>296</v>
      </c>
      <c r="I25" s="103"/>
      <c r="J25" s="205" t="s">
        <v>102</v>
      </c>
      <c r="K25" s="205"/>
      <c r="L25" s="98" t="s">
        <v>60</v>
      </c>
      <c r="M25" s="98"/>
    </row>
    <row r="26" spans="1:13" ht="66" customHeight="1">
      <c r="A26" s="95" t="s">
        <v>212</v>
      </c>
      <c r="B26" s="95" t="s">
        <v>241</v>
      </c>
      <c r="C26" s="95" t="s">
        <v>221</v>
      </c>
      <c r="D26" s="95">
        <v>4</v>
      </c>
      <c r="E26" s="204" t="s">
        <v>103</v>
      </c>
      <c r="F26" s="204"/>
      <c r="G26" s="103" t="s">
        <v>98</v>
      </c>
      <c r="H26" s="182" t="s">
        <v>296</v>
      </c>
      <c r="I26" s="103"/>
      <c r="J26" s="205" t="s">
        <v>105</v>
      </c>
      <c r="K26" s="205"/>
      <c r="L26" s="98" t="s">
        <v>60</v>
      </c>
      <c r="M26" s="98"/>
    </row>
    <row r="27" spans="1:13" ht="67.5" customHeight="1">
      <c r="A27" s="95" t="s">
        <v>212</v>
      </c>
      <c r="B27" s="95" t="s">
        <v>241</v>
      </c>
      <c r="C27" s="95" t="s">
        <v>221</v>
      </c>
      <c r="D27" s="95">
        <v>5</v>
      </c>
      <c r="E27" s="204" t="s">
        <v>106</v>
      </c>
      <c r="F27" s="204"/>
      <c r="G27" s="103" t="s">
        <v>98</v>
      </c>
      <c r="H27" s="182" t="s">
        <v>296</v>
      </c>
      <c r="I27" s="103"/>
      <c r="J27" s="205" t="s">
        <v>107</v>
      </c>
      <c r="K27" s="205"/>
      <c r="L27" s="98" t="s">
        <v>60</v>
      </c>
      <c r="M27" s="98"/>
    </row>
    <row r="28" spans="1:13" ht="80.25" customHeight="1">
      <c r="A28" s="94" t="s">
        <v>212</v>
      </c>
      <c r="B28" s="94" t="s">
        <v>241</v>
      </c>
      <c r="C28" s="94" t="s">
        <v>233</v>
      </c>
      <c r="D28" s="94"/>
      <c r="E28" s="200" t="s">
        <v>108</v>
      </c>
      <c r="F28" s="200"/>
      <c r="G28" s="106"/>
      <c r="H28" s="182" t="s">
        <v>296</v>
      </c>
      <c r="I28" s="103"/>
      <c r="J28" s="205"/>
      <c r="K28" s="205"/>
      <c r="L28" s="98"/>
      <c r="M28" s="98"/>
    </row>
    <row r="29" spans="1:13" ht="65.25" customHeight="1">
      <c r="A29" s="95" t="s">
        <v>212</v>
      </c>
      <c r="B29" s="95" t="s">
        <v>241</v>
      </c>
      <c r="C29" s="95" t="s">
        <v>233</v>
      </c>
      <c r="D29" s="95">
        <v>1</v>
      </c>
      <c r="E29" s="204" t="s">
        <v>109</v>
      </c>
      <c r="F29" s="204"/>
      <c r="G29" s="103" t="s">
        <v>98</v>
      </c>
      <c r="H29" s="182" t="s">
        <v>296</v>
      </c>
      <c r="I29" s="103"/>
      <c r="J29" s="205" t="s">
        <v>110</v>
      </c>
      <c r="K29" s="205"/>
      <c r="L29" s="98" t="s">
        <v>60</v>
      </c>
      <c r="M29" s="98"/>
    </row>
    <row r="30" spans="1:13" ht="41.25" customHeight="1">
      <c r="A30" s="107" t="s">
        <v>212</v>
      </c>
      <c r="B30" s="107" t="s">
        <v>241</v>
      </c>
      <c r="C30" s="107" t="s">
        <v>233</v>
      </c>
      <c r="D30" s="107">
        <v>2</v>
      </c>
      <c r="E30" s="204" t="s">
        <v>111</v>
      </c>
      <c r="F30" s="204"/>
      <c r="G30" s="108" t="s">
        <v>98</v>
      </c>
      <c r="H30" s="182" t="s">
        <v>296</v>
      </c>
      <c r="I30" s="108"/>
      <c r="J30" s="204" t="s">
        <v>112</v>
      </c>
      <c r="K30" s="204"/>
      <c r="L30" s="98" t="s">
        <v>60</v>
      </c>
      <c r="M30" s="98"/>
    </row>
    <row r="31" spans="1:13" ht="69" customHeight="1">
      <c r="A31" s="107" t="s">
        <v>212</v>
      </c>
      <c r="B31" s="107" t="s">
        <v>241</v>
      </c>
      <c r="C31" s="107" t="s">
        <v>233</v>
      </c>
      <c r="D31" s="107">
        <v>3</v>
      </c>
      <c r="E31" s="204" t="s">
        <v>113</v>
      </c>
      <c r="F31" s="204"/>
      <c r="G31" s="108" t="s">
        <v>98</v>
      </c>
      <c r="H31" s="182" t="s">
        <v>296</v>
      </c>
      <c r="I31" s="108"/>
      <c r="J31" s="204" t="s">
        <v>114</v>
      </c>
      <c r="K31" s="204"/>
      <c r="L31" s="98" t="s">
        <v>60</v>
      </c>
      <c r="M31" s="98"/>
    </row>
    <row r="32" spans="1:13" s="79" customFormat="1" ht="57.75" customHeight="1">
      <c r="A32" s="109" t="s">
        <v>212</v>
      </c>
      <c r="B32" s="109" t="s">
        <v>241</v>
      </c>
      <c r="C32" s="109" t="s">
        <v>233</v>
      </c>
      <c r="D32" s="109">
        <v>4</v>
      </c>
      <c r="E32" s="199" t="s">
        <v>115</v>
      </c>
      <c r="F32" s="199"/>
      <c r="G32" s="119" t="s">
        <v>267</v>
      </c>
      <c r="H32" s="182" t="s">
        <v>296</v>
      </c>
      <c r="I32" s="133" t="s">
        <v>104</v>
      </c>
      <c r="J32" s="199" t="s">
        <v>117</v>
      </c>
      <c r="K32" s="199"/>
      <c r="L32" s="302" t="s">
        <v>285</v>
      </c>
      <c r="M32" s="100"/>
    </row>
    <row r="33" spans="1:13" ht="93" customHeight="1">
      <c r="A33" s="110" t="s">
        <v>212</v>
      </c>
      <c r="B33" s="110" t="s">
        <v>241</v>
      </c>
      <c r="C33" s="110" t="s">
        <v>216</v>
      </c>
      <c r="D33" s="110"/>
      <c r="E33" s="218" t="s">
        <v>210</v>
      </c>
      <c r="F33" s="218"/>
      <c r="G33" s="108"/>
      <c r="H33" s="106" t="s">
        <v>116</v>
      </c>
      <c r="I33" s="108"/>
      <c r="J33" s="205"/>
      <c r="K33" s="205"/>
      <c r="L33" s="98"/>
      <c r="M33" s="98"/>
    </row>
    <row r="34" spans="1:13" s="79" customFormat="1" ht="76.5" customHeight="1">
      <c r="A34" s="109" t="s">
        <v>212</v>
      </c>
      <c r="B34" s="109" t="s">
        <v>241</v>
      </c>
      <c r="C34" s="109" t="s">
        <v>216</v>
      </c>
      <c r="D34" s="109">
        <v>1</v>
      </c>
      <c r="E34" s="199" t="s">
        <v>118</v>
      </c>
      <c r="F34" s="199"/>
      <c r="G34" s="82" t="s">
        <v>98</v>
      </c>
      <c r="H34" s="182" t="s">
        <v>296</v>
      </c>
      <c r="I34" s="82"/>
      <c r="J34" s="199" t="s">
        <v>119</v>
      </c>
      <c r="K34" s="199"/>
      <c r="L34" s="100"/>
      <c r="M34" s="100"/>
    </row>
    <row r="35" spans="1:13" s="79" customFormat="1" ht="67.5" customHeight="1">
      <c r="A35" s="83" t="s">
        <v>212</v>
      </c>
      <c r="B35" s="83" t="s">
        <v>241</v>
      </c>
      <c r="C35" s="83" t="s">
        <v>216</v>
      </c>
      <c r="D35" s="84">
        <v>4</v>
      </c>
      <c r="E35" s="203" t="s">
        <v>203</v>
      </c>
      <c r="F35" s="203"/>
      <c r="G35" s="80" t="s">
        <v>267</v>
      </c>
      <c r="H35" s="81" t="s">
        <v>116</v>
      </c>
      <c r="I35" s="121">
        <v>2020</v>
      </c>
      <c r="J35" s="201" t="s">
        <v>204</v>
      </c>
      <c r="K35" s="202"/>
      <c r="L35" s="302" t="s">
        <v>286</v>
      </c>
      <c r="M35" s="100"/>
    </row>
    <row r="36" spans="1:13" ht="186" customHeight="1">
      <c r="A36" s="110" t="s">
        <v>212</v>
      </c>
      <c r="B36" s="110" t="s">
        <v>241</v>
      </c>
      <c r="C36" s="110" t="s">
        <v>242</v>
      </c>
      <c r="D36" s="110"/>
      <c r="E36" s="200" t="s">
        <v>120</v>
      </c>
      <c r="F36" s="200"/>
      <c r="G36" s="120" t="s">
        <v>267</v>
      </c>
      <c r="H36" s="106" t="s">
        <v>88</v>
      </c>
      <c r="I36" s="134" t="s">
        <v>104</v>
      </c>
      <c r="J36" s="200" t="s">
        <v>121</v>
      </c>
      <c r="K36" s="200"/>
      <c r="L36" s="303" t="s">
        <v>287</v>
      </c>
      <c r="M36" s="98"/>
    </row>
    <row r="38" spans="1:13">
      <c r="K38" s="2" t="s">
        <v>279</v>
      </c>
      <c r="L38" s="129">
        <f xml:space="preserve"> 11/13*100</f>
        <v>84.615384615384613</v>
      </c>
    </row>
  </sheetData>
  <mergeCells count="72">
    <mergeCell ref="E33:F33"/>
    <mergeCell ref="J33:K33"/>
    <mergeCell ref="E6:F6"/>
    <mergeCell ref="J6:K6"/>
    <mergeCell ref="E7:F7"/>
    <mergeCell ref="J7:K7"/>
    <mergeCell ref="E9:F9"/>
    <mergeCell ref="J9:K9"/>
    <mergeCell ref="J10:K10"/>
    <mergeCell ref="E8:F8"/>
    <mergeCell ref="J8:K8"/>
    <mergeCell ref="E11:F11"/>
    <mergeCell ref="J11:K11"/>
    <mergeCell ref="E12:F12"/>
    <mergeCell ref="J12:K12"/>
    <mergeCell ref="E13:F13"/>
    <mergeCell ref="A3:E3"/>
    <mergeCell ref="F3:J3"/>
    <mergeCell ref="K3:M3"/>
    <mergeCell ref="A4:D4"/>
    <mergeCell ref="E4:F5"/>
    <mergeCell ref="G4:G5"/>
    <mergeCell ref="H4:H5"/>
    <mergeCell ref="I4:I5"/>
    <mergeCell ref="J4:K5"/>
    <mergeCell ref="L4:L5"/>
    <mergeCell ref="M4:M5"/>
    <mergeCell ref="J13:K13"/>
    <mergeCell ref="E10:F10"/>
    <mergeCell ref="E15:F15"/>
    <mergeCell ref="J15:K15"/>
    <mergeCell ref="E16:F16"/>
    <mergeCell ref="J16:K16"/>
    <mergeCell ref="E14:M14"/>
    <mergeCell ref="E17:F17"/>
    <mergeCell ref="J17:K17"/>
    <mergeCell ref="E18:F18"/>
    <mergeCell ref="J18:K18"/>
    <mergeCell ref="E19:F19"/>
    <mergeCell ref="J19:K19"/>
    <mergeCell ref="E20:F20"/>
    <mergeCell ref="J20:K20"/>
    <mergeCell ref="E21:F21"/>
    <mergeCell ref="J21:K21"/>
    <mergeCell ref="E22:F22"/>
    <mergeCell ref="J22:K22"/>
    <mergeCell ref="E23:F23"/>
    <mergeCell ref="J23:K23"/>
    <mergeCell ref="E24:F24"/>
    <mergeCell ref="J24:K24"/>
    <mergeCell ref="E25:F25"/>
    <mergeCell ref="J25:K25"/>
    <mergeCell ref="E26:F26"/>
    <mergeCell ref="J26:K26"/>
    <mergeCell ref="E27:F27"/>
    <mergeCell ref="J27:K27"/>
    <mergeCell ref="E28:F28"/>
    <mergeCell ref="J28:K28"/>
    <mergeCell ref="E29:F29"/>
    <mergeCell ref="J29:K29"/>
    <mergeCell ref="E30:F30"/>
    <mergeCell ref="J30:K30"/>
    <mergeCell ref="E31:F31"/>
    <mergeCell ref="J31:K31"/>
    <mergeCell ref="E32:F32"/>
    <mergeCell ref="J32:K32"/>
    <mergeCell ref="E34:F34"/>
    <mergeCell ref="J34:K34"/>
    <mergeCell ref="E36:F36"/>
    <mergeCell ref="J36:K36"/>
    <mergeCell ref="J35:K35"/>
    <mergeCell ref="E35:F35"/>
  </mergeCells>
  <pageMargins left="0" right="0" top="0" bottom="0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25" sqref="F25"/>
    </sheetView>
  </sheetViews>
  <sheetFormatPr defaultRowHeight="18.75"/>
  <cols>
    <col min="3" max="3" width="11.69921875" customWidth="1"/>
    <col min="5" max="5" width="11.296875" customWidth="1"/>
    <col min="6" max="6" width="11.5" customWidth="1"/>
    <col min="7" max="7" width="12.59765625" customWidth="1"/>
    <col min="8" max="8" width="11" customWidth="1"/>
  </cols>
  <sheetData>
    <row r="1" spans="1:8">
      <c r="A1" s="223" t="s">
        <v>201</v>
      </c>
      <c r="B1" s="223"/>
      <c r="C1" s="223"/>
      <c r="D1" s="223"/>
      <c r="E1" s="223"/>
      <c r="F1" s="223"/>
      <c r="G1" s="223"/>
      <c r="H1" s="223"/>
    </row>
    <row r="2" spans="1:8">
      <c r="A2" s="224" t="s">
        <v>122</v>
      </c>
      <c r="B2" s="224"/>
      <c r="C2" s="224"/>
      <c r="D2" s="224"/>
      <c r="E2" s="224"/>
      <c r="F2" s="224"/>
      <c r="G2" s="224"/>
      <c r="H2" s="224"/>
    </row>
    <row r="3" spans="1:8">
      <c r="A3" s="225" t="s">
        <v>259</v>
      </c>
      <c r="B3" s="225"/>
      <c r="C3" s="225"/>
      <c r="D3" s="225"/>
      <c r="E3" s="225"/>
      <c r="F3" s="225"/>
      <c r="G3" s="225"/>
      <c r="H3" s="225"/>
    </row>
    <row r="4" spans="1:8">
      <c r="A4" s="13"/>
    </row>
    <row r="5" spans="1:8" ht="34.9" customHeight="1">
      <c r="A5" s="226" t="s">
        <v>45</v>
      </c>
      <c r="B5" s="226"/>
      <c r="C5" s="226"/>
      <c r="D5" s="226"/>
      <c r="E5" s="227" t="s">
        <v>260</v>
      </c>
      <c r="F5" s="227"/>
      <c r="G5" s="227"/>
      <c r="H5" s="227"/>
    </row>
    <row r="6" spans="1:8" ht="19.5" thickBot="1">
      <c r="A6" s="228"/>
      <c r="B6" s="228"/>
      <c r="C6" s="228"/>
      <c r="D6" s="228"/>
      <c r="E6" s="228"/>
      <c r="F6" s="228"/>
      <c r="G6" s="228"/>
      <c r="H6" s="228"/>
    </row>
    <row r="7" spans="1:8" s="3" customFormat="1" ht="52.15" customHeight="1" thickBot="1">
      <c r="A7" s="229" t="s">
        <v>46</v>
      </c>
      <c r="B7" s="230"/>
      <c r="C7" s="221" t="s">
        <v>123</v>
      </c>
      <c r="D7" s="221" t="s">
        <v>124</v>
      </c>
      <c r="E7" s="221" t="s">
        <v>125</v>
      </c>
      <c r="F7" s="221" t="s">
        <v>126</v>
      </c>
      <c r="G7" s="221" t="s">
        <v>127</v>
      </c>
      <c r="H7" s="221" t="s">
        <v>128</v>
      </c>
    </row>
    <row r="8" spans="1:8" s="3" customFormat="1" ht="19.5" thickBot="1">
      <c r="A8" s="18" t="s">
        <v>11</v>
      </c>
      <c r="B8" s="9" t="s">
        <v>12</v>
      </c>
      <c r="C8" s="222"/>
      <c r="D8" s="222"/>
      <c r="E8" s="222"/>
      <c r="F8" s="222"/>
      <c r="G8" s="222"/>
      <c r="H8" s="222"/>
    </row>
    <row r="9" spans="1:8" s="3" customFormat="1" ht="19.5" thickBot="1">
      <c r="A9" s="5">
        <v>8</v>
      </c>
      <c r="B9" s="6"/>
      <c r="C9" s="8"/>
      <c r="D9" s="8"/>
      <c r="E9" s="8"/>
      <c r="F9" s="8"/>
      <c r="G9" s="8"/>
      <c r="H9" s="15"/>
    </row>
    <row r="11" spans="1:8">
      <c r="A11" s="29" t="s">
        <v>202</v>
      </c>
      <c r="B11" s="28"/>
      <c r="C11" s="28"/>
      <c r="D11" s="28"/>
    </row>
  </sheetData>
  <mergeCells count="13">
    <mergeCell ref="H7:H8"/>
    <mergeCell ref="A1:H1"/>
    <mergeCell ref="A2:H2"/>
    <mergeCell ref="A3:H3"/>
    <mergeCell ref="A5:D5"/>
    <mergeCell ref="E5:H5"/>
    <mergeCell ref="A6:H6"/>
    <mergeCell ref="A7:B7"/>
    <mergeCell ref="C7:C8"/>
    <mergeCell ref="D7:D8"/>
    <mergeCell ref="E7:E8"/>
    <mergeCell ref="F7:F8"/>
    <mergeCell ref="G7:G8"/>
  </mergeCells>
  <hyperlinks>
    <hyperlink ref="A2" r:id="rId1" display="consultantplus://offline/ref=81C534AC1618B38338B7138DDEB14344F59B417381706259B468524054C32ECBB30FCA5546109B5D4A4FB36DK7O"/>
  </hyperlinks>
  <pageMargins left="0.7" right="0.7" top="0.75" bottom="0.75" header="0.3" footer="0.3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3"/>
  <sheetViews>
    <sheetView zoomScale="70" zoomScaleNormal="70" workbookViewId="0">
      <selection activeCell="M7" sqref="M7:M8"/>
    </sheetView>
  </sheetViews>
  <sheetFormatPr defaultRowHeight="18.75"/>
  <cols>
    <col min="1" max="1" width="4.19921875" customWidth="1"/>
    <col min="2" max="2" width="4.69921875" customWidth="1"/>
    <col min="3" max="4" width="4.5" customWidth="1"/>
    <col min="5" max="5" width="6.09765625" customWidth="1"/>
    <col min="7" max="7" width="18.59765625" customWidth="1"/>
  </cols>
  <sheetData>
    <row r="1" spans="1:13">
      <c r="A1" s="231" t="s">
        <v>131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3">
      <c r="A2" s="231" t="s">
        <v>132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</row>
    <row r="3" spans="1:13">
      <c r="A3" s="225" t="s">
        <v>259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3" ht="12" customHeight="1">
      <c r="A4" s="13"/>
    </row>
    <row r="5" spans="1:13" ht="22.9" customHeight="1">
      <c r="A5" s="226" t="s">
        <v>45</v>
      </c>
      <c r="B5" s="226"/>
      <c r="C5" s="226"/>
      <c r="D5" s="226"/>
      <c r="E5" s="226"/>
      <c r="G5" s="227" t="s">
        <v>260</v>
      </c>
      <c r="H5" s="227"/>
      <c r="I5" s="227"/>
      <c r="J5" s="227"/>
      <c r="K5" s="227"/>
      <c r="L5" s="227"/>
    </row>
    <row r="6" spans="1:13" ht="30.6" customHeight="1" thickBot="1">
      <c r="A6" s="232" t="s">
        <v>200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</row>
    <row r="7" spans="1:13" ht="41.45" customHeight="1" thickBot="1">
      <c r="A7" s="229" t="s">
        <v>46</v>
      </c>
      <c r="B7" s="233"/>
      <c r="C7" s="233"/>
      <c r="D7" s="230"/>
      <c r="E7" s="221" t="s">
        <v>140</v>
      </c>
      <c r="F7" s="221" t="s">
        <v>188</v>
      </c>
      <c r="G7" s="221" t="s">
        <v>189</v>
      </c>
      <c r="H7" s="221" t="s">
        <v>190</v>
      </c>
      <c r="I7" s="221" t="s">
        <v>9</v>
      </c>
      <c r="J7" s="221" t="s">
        <v>191</v>
      </c>
      <c r="K7" s="221" t="s">
        <v>192</v>
      </c>
      <c r="L7" s="221" t="s">
        <v>193</v>
      </c>
      <c r="M7" s="221" t="s">
        <v>194</v>
      </c>
    </row>
    <row r="8" spans="1:13" ht="19.5" thickBot="1">
      <c r="A8" s="18" t="s">
        <v>11</v>
      </c>
      <c r="B8" s="9" t="s">
        <v>12</v>
      </c>
      <c r="C8" s="9" t="s">
        <v>54</v>
      </c>
      <c r="D8" s="9" t="s">
        <v>55</v>
      </c>
      <c r="E8" s="222"/>
      <c r="F8" s="222"/>
      <c r="G8" s="222"/>
      <c r="H8" s="222"/>
      <c r="I8" s="222"/>
      <c r="J8" s="222"/>
      <c r="K8" s="222"/>
      <c r="L8" s="222"/>
      <c r="M8" s="222"/>
    </row>
    <row r="9" spans="1:13" ht="19.5" thickBot="1">
      <c r="A9" s="5" t="s">
        <v>129</v>
      </c>
      <c r="B9" s="6" t="s">
        <v>130</v>
      </c>
      <c r="C9" s="9"/>
      <c r="D9" s="9"/>
      <c r="E9" s="6"/>
      <c r="F9" s="234" t="s">
        <v>195</v>
      </c>
      <c r="G9" s="235"/>
      <c r="H9" s="235"/>
      <c r="I9" s="235"/>
      <c r="J9" s="235"/>
      <c r="K9" s="235"/>
      <c r="L9" s="235"/>
      <c r="M9" s="236"/>
    </row>
    <row r="10" spans="1:13" ht="63" customHeight="1" thickBot="1">
      <c r="A10" s="237" t="s">
        <v>129</v>
      </c>
      <c r="B10" s="237" t="s">
        <v>130</v>
      </c>
      <c r="C10" s="221" t="s">
        <v>129</v>
      </c>
      <c r="D10" s="221" t="s">
        <v>130</v>
      </c>
      <c r="E10" s="237" t="s">
        <v>152</v>
      </c>
      <c r="F10" s="241" t="s">
        <v>196</v>
      </c>
      <c r="G10" s="15" t="s">
        <v>197</v>
      </c>
      <c r="H10" s="6" t="s">
        <v>198</v>
      </c>
      <c r="I10" s="6"/>
      <c r="J10" s="6"/>
      <c r="K10" s="6"/>
      <c r="L10" s="6"/>
      <c r="M10" s="6"/>
    </row>
    <row r="11" spans="1:13" ht="49.15" customHeight="1" thickBot="1">
      <c r="A11" s="238"/>
      <c r="B11" s="238"/>
      <c r="C11" s="240"/>
      <c r="D11" s="240"/>
      <c r="E11" s="238"/>
      <c r="F11" s="242"/>
      <c r="G11" s="15" t="s">
        <v>199</v>
      </c>
      <c r="H11" s="6"/>
      <c r="I11" s="6"/>
      <c r="J11" s="6"/>
      <c r="K11" s="6"/>
      <c r="L11" s="6"/>
      <c r="M11" s="6"/>
    </row>
    <row r="12" spans="1:13" ht="52.15" customHeight="1" thickBot="1">
      <c r="A12" s="238"/>
      <c r="B12" s="238"/>
      <c r="C12" s="240"/>
      <c r="D12" s="240"/>
      <c r="E12" s="238"/>
      <c r="F12" s="242"/>
      <c r="G12" s="15" t="s">
        <v>199</v>
      </c>
      <c r="H12" s="6"/>
      <c r="I12" s="6"/>
      <c r="J12" s="6"/>
      <c r="K12" s="6"/>
      <c r="L12" s="6"/>
      <c r="M12" s="6"/>
    </row>
    <row r="13" spans="1:13" ht="19.5" thickBot="1">
      <c r="A13" s="239"/>
      <c r="B13" s="239"/>
      <c r="C13" s="222"/>
      <c r="D13" s="222"/>
      <c r="E13" s="239"/>
      <c r="F13" s="243"/>
      <c r="G13" s="15" t="s">
        <v>153</v>
      </c>
      <c r="H13" s="6"/>
      <c r="I13" s="6"/>
      <c r="J13" s="6"/>
      <c r="K13" s="6"/>
      <c r="L13" s="6"/>
      <c r="M13" s="6"/>
    </row>
  </sheetData>
  <mergeCells count="23">
    <mergeCell ref="F9:M9"/>
    <mergeCell ref="A10:A13"/>
    <mergeCell ref="B10:B13"/>
    <mergeCell ref="C10:C13"/>
    <mergeCell ref="D10:D13"/>
    <mergeCell ref="E10:E13"/>
    <mergeCell ref="F10:F13"/>
    <mergeCell ref="A2:M2"/>
    <mergeCell ref="A1:M1"/>
    <mergeCell ref="G5:L5"/>
    <mergeCell ref="A6:M6"/>
    <mergeCell ref="L7:L8"/>
    <mergeCell ref="M7:M8"/>
    <mergeCell ref="A3:K3"/>
    <mergeCell ref="A7:D7"/>
    <mergeCell ref="E7:E8"/>
    <mergeCell ref="F7:F8"/>
    <mergeCell ref="G7:G8"/>
    <mergeCell ref="H7:H8"/>
    <mergeCell ref="I7:I8"/>
    <mergeCell ref="J7:J8"/>
    <mergeCell ref="K7:K8"/>
    <mergeCell ref="A5:E5"/>
  </mergeCells>
  <hyperlinks>
    <hyperlink ref="A1" r:id="rId1" display="consultantplus://offline/ref=81C534AC1618B38338B7138DDEB14344F59B417381706259B468524054C32ECBB30FCA5546109B5D4A4FB36DK0O"/>
    <hyperlink ref="A2" r:id="rId2" display="consultantplus://offline/ref=81C534AC1618B38338B7138DDEB14344F59B417381706259B468524054C32ECBB30FCA5546109B5D4A4FB36DK7O"/>
  </hyperlinks>
  <pageMargins left="0.7" right="0.7" top="0.75" bottom="0.75" header="0.3" footer="0.3"/>
  <pageSetup paperSize="9" orientation="landscape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1"/>
  <sheetViews>
    <sheetView zoomScale="90" zoomScaleNormal="90" workbookViewId="0">
      <selection activeCell="Q26" sqref="Q26"/>
    </sheetView>
  </sheetViews>
  <sheetFormatPr defaultRowHeight="18.75"/>
  <cols>
    <col min="1" max="1" width="2.69921875" customWidth="1"/>
    <col min="2" max="2" width="2.8984375" customWidth="1"/>
    <col min="3" max="3" width="3.296875" customWidth="1"/>
    <col min="4" max="5" width="3.09765625" customWidth="1"/>
    <col min="6" max="6" width="23.19921875" customWidth="1"/>
    <col min="7" max="7" width="12.796875" customWidth="1"/>
    <col min="8" max="8" width="5.19921875" customWidth="1"/>
    <col min="9" max="9" width="4" customWidth="1"/>
    <col min="10" max="10" width="3.796875" customWidth="1"/>
    <col min="11" max="11" width="8.3984375" customWidth="1"/>
    <col min="12" max="12" width="3.3984375" customWidth="1"/>
    <col min="13" max="13" width="5.59765625" customWidth="1"/>
    <col min="14" max="14" width="5.5" customWidth="1"/>
    <col min="15" max="15" width="7.3984375" customWidth="1"/>
    <col min="16" max="16" width="6.69921875" style="88" customWidth="1"/>
    <col min="17" max="17" width="5.8984375" style="88" customWidth="1"/>
    <col min="18" max="18" width="17.69921875" customWidth="1"/>
  </cols>
  <sheetData>
    <row r="1" spans="1:18">
      <c r="A1" s="267" t="s">
        <v>133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</row>
    <row r="2" spans="1:18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87"/>
      <c r="Q2" s="87"/>
    </row>
    <row r="3" spans="1:18">
      <c r="A3" s="266" t="s">
        <v>134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</row>
    <row r="4" spans="1:18">
      <c r="A4" s="225" t="s">
        <v>135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</row>
    <row r="5" spans="1:18">
      <c r="A5" s="225" t="s">
        <v>288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</row>
    <row r="6" spans="1:18">
      <c r="A6" s="13"/>
    </row>
    <row r="7" spans="1:18" ht="27" customHeight="1">
      <c r="A7" s="226" t="s">
        <v>45</v>
      </c>
      <c r="B7" s="226"/>
      <c r="C7" s="226"/>
      <c r="D7" s="226"/>
      <c r="E7" s="226"/>
      <c r="F7" s="226"/>
      <c r="G7" s="226"/>
      <c r="H7" s="227" t="s">
        <v>260</v>
      </c>
      <c r="I7" s="227"/>
      <c r="J7" s="227"/>
      <c r="K7" s="227"/>
      <c r="L7" s="227"/>
      <c r="M7" s="227"/>
      <c r="N7" s="227"/>
      <c r="O7" s="227"/>
      <c r="P7" s="227"/>
      <c r="Q7" s="227"/>
    </row>
    <row r="8" spans="1:18">
      <c r="A8" s="14"/>
    </row>
    <row r="9" spans="1:18" ht="35.25" customHeight="1">
      <c r="A9" s="213" t="s">
        <v>0</v>
      </c>
      <c r="B9" s="213"/>
      <c r="C9" s="213"/>
      <c r="D9" s="213"/>
      <c r="E9" s="213"/>
      <c r="F9" s="213" t="s">
        <v>136</v>
      </c>
      <c r="G9" s="213" t="s">
        <v>137</v>
      </c>
      <c r="H9" s="213" t="s">
        <v>138</v>
      </c>
      <c r="I9" s="213"/>
      <c r="J9" s="213"/>
      <c r="K9" s="213"/>
      <c r="L9" s="213"/>
      <c r="M9" s="213" t="s">
        <v>295</v>
      </c>
      <c r="N9" s="213"/>
      <c r="O9" s="213"/>
      <c r="P9" s="268" t="s">
        <v>139</v>
      </c>
      <c r="Q9" s="268"/>
      <c r="R9" s="1"/>
    </row>
    <row r="10" spans="1:18" ht="41.45" customHeight="1">
      <c r="A10" s="213"/>
      <c r="B10" s="213"/>
      <c r="C10" s="213"/>
      <c r="D10" s="213"/>
      <c r="E10" s="213"/>
      <c r="F10" s="213"/>
      <c r="G10" s="213"/>
      <c r="H10" s="213" t="s">
        <v>140</v>
      </c>
      <c r="I10" s="213" t="s">
        <v>141</v>
      </c>
      <c r="J10" s="213" t="s">
        <v>142</v>
      </c>
      <c r="K10" s="213" t="s">
        <v>143</v>
      </c>
      <c r="L10" s="213" t="s">
        <v>144</v>
      </c>
      <c r="M10" s="213" t="s">
        <v>9</v>
      </c>
      <c r="N10" s="213" t="s">
        <v>145</v>
      </c>
      <c r="O10" s="213" t="s">
        <v>146</v>
      </c>
      <c r="P10" s="268" t="s">
        <v>147</v>
      </c>
      <c r="Q10" s="268" t="s">
        <v>148</v>
      </c>
      <c r="R10" s="1"/>
    </row>
    <row r="11" spans="1:18">
      <c r="A11" s="140" t="s">
        <v>11</v>
      </c>
      <c r="B11" s="140" t="s">
        <v>12</v>
      </c>
      <c r="C11" s="140" t="s">
        <v>54</v>
      </c>
      <c r="D11" s="132" t="s">
        <v>55</v>
      </c>
      <c r="E11" s="132" t="s">
        <v>149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68"/>
      <c r="Q11" s="268"/>
      <c r="R11" s="1"/>
    </row>
    <row r="12" spans="1:18" ht="36">
      <c r="A12" s="135" t="s">
        <v>212</v>
      </c>
      <c r="B12" s="135"/>
      <c r="C12" s="135"/>
      <c r="D12" s="141"/>
      <c r="E12" s="141"/>
      <c r="F12" s="142" t="s">
        <v>219</v>
      </c>
      <c r="G12" s="143"/>
      <c r="H12" s="144"/>
      <c r="I12" s="144"/>
      <c r="J12" s="144"/>
      <c r="K12" s="144"/>
      <c r="L12" s="144"/>
      <c r="M12" s="174">
        <f>M13+M27+M34</f>
        <v>1376</v>
      </c>
      <c r="N12" s="174">
        <f>N13+N34</f>
        <v>872.85364000000004</v>
      </c>
      <c r="O12" s="174">
        <f>O13+O34</f>
        <v>750.87495999999999</v>
      </c>
      <c r="P12" s="145">
        <f>O12/M12*100</f>
        <v>54.569401162790697</v>
      </c>
      <c r="Q12" s="145">
        <f>O12/N12*100</f>
        <v>86.025299728371408</v>
      </c>
      <c r="R12" s="1"/>
    </row>
    <row r="13" spans="1:18" ht="19.5" thickBot="1">
      <c r="A13" s="152" t="s">
        <v>212</v>
      </c>
      <c r="B13" s="152"/>
      <c r="C13" s="152" t="s">
        <v>213</v>
      </c>
      <c r="D13" s="153"/>
      <c r="E13" s="152">
        <v>1</v>
      </c>
      <c r="F13" s="154" t="s">
        <v>150</v>
      </c>
      <c r="G13" s="155" t="s">
        <v>151</v>
      </c>
      <c r="H13" s="156"/>
      <c r="I13" s="156"/>
      <c r="J13" s="156"/>
      <c r="K13" s="156"/>
      <c r="L13" s="156"/>
      <c r="M13" s="173">
        <f>M14+M21+M24</f>
        <v>707.06999999999994</v>
      </c>
      <c r="N13" s="173">
        <f>N14+N21+N24</f>
        <v>580.15364</v>
      </c>
      <c r="O13" s="173">
        <f>O14+O21+O24</f>
        <v>459</v>
      </c>
      <c r="P13" s="145">
        <f t="shared" ref="P13:P36" si="0">O13/M13*100</f>
        <v>64.915779201493493</v>
      </c>
      <c r="Q13" s="145">
        <f t="shared" ref="Q13:Q36" si="1">O13/N13*100</f>
        <v>79.116973221093644</v>
      </c>
      <c r="R13" s="1"/>
    </row>
    <row r="14" spans="1:18" s="79" customFormat="1">
      <c r="A14" s="271" t="s">
        <v>212</v>
      </c>
      <c r="B14" s="269"/>
      <c r="C14" s="288" t="s">
        <v>213</v>
      </c>
      <c r="D14" s="290">
        <v>5</v>
      </c>
      <c r="E14" s="288">
        <v>1</v>
      </c>
      <c r="F14" s="273" t="s">
        <v>208</v>
      </c>
      <c r="G14" s="157" t="s">
        <v>151</v>
      </c>
      <c r="H14" s="158"/>
      <c r="I14" s="158"/>
      <c r="J14" s="158"/>
      <c r="K14" s="158"/>
      <c r="L14" s="158"/>
      <c r="M14" s="159">
        <f>M15+M16</f>
        <v>202.02</v>
      </c>
      <c r="N14" s="159">
        <f>N15+N16</f>
        <v>202</v>
      </c>
      <c r="O14" s="159">
        <f>O15+O16</f>
        <v>200</v>
      </c>
      <c r="P14" s="145">
        <f t="shared" si="0"/>
        <v>99.000099000098999</v>
      </c>
      <c r="Q14" s="145">
        <f t="shared" si="1"/>
        <v>99.009900990099013</v>
      </c>
      <c r="R14" s="151"/>
    </row>
    <row r="15" spans="1:18" ht="18.600000000000001" customHeight="1">
      <c r="A15" s="272"/>
      <c r="B15" s="270"/>
      <c r="C15" s="289"/>
      <c r="D15" s="291"/>
      <c r="E15" s="289"/>
      <c r="F15" s="274"/>
      <c r="G15" s="244" t="s">
        <v>269</v>
      </c>
      <c r="H15" s="147" t="s">
        <v>229</v>
      </c>
      <c r="I15" s="147" t="s">
        <v>233</v>
      </c>
      <c r="J15" s="147" t="s">
        <v>234</v>
      </c>
      <c r="K15" s="147" t="s">
        <v>290</v>
      </c>
      <c r="L15" s="147" t="s">
        <v>230</v>
      </c>
      <c r="M15" s="150">
        <v>2.02</v>
      </c>
      <c r="N15" s="150">
        <v>2</v>
      </c>
      <c r="O15" s="150">
        <v>2</v>
      </c>
      <c r="P15" s="145">
        <f t="shared" si="0"/>
        <v>99.009900990099013</v>
      </c>
      <c r="Q15" s="145">
        <f t="shared" si="1"/>
        <v>100</v>
      </c>
      <c r="R15" s="1"/>
    </row>
    <row r="16" spans="1:18" ht="33" customHeight="1" thickBot="1">
      <c r="A16" s="272"/>
      <c r="B16" s="270"/>
      <c r="C16" s="289"/>
      <c r="D16" s="291"/>
      <c r="E16" s="289"/>
      <c r="F16" s="274"/>
      <c r="G16" s="245"/>
      <c r="H16" s="147" t="s">
        <v>237</v>
      </c>
      <c r="I16" s="147" t="s">
        <v>233</v>
      </c>
      <c r="J16" s="147" t="s">
        <v>234</v>
      </c>
      <c r="K16" s="147" t="s">
        <v>289</v>
      </c>
      <c r="L16" s="147" t="s">
        <v>231</v>
      </c>
      <c r="M16" s="176">
        <v>200</v>
      </c>
      <c r="N16" s="150">
        <v>200</v>
      </c>
      <c r="O16" s="150">
        <v>198</v>
      </c>
      <c r="P16" s="175">
        <v>0</v>
      </c>
      <c r="Q16" s="145">
        <f t="shared" si="1"/>
        <v>99</v>
      </c>
      <c r="R16" s="1"/>
    </row>
    <row r="17" spans="1:18" ht="0.6" hidden="1" customHeight="1">
      <c r="A17" s="272"/>
      <c r="B17" s="270"/>
      <c r="C17" s="289"/>
      <c r="D17" s="291"/>
      <c r="E17" s="289"/>
      <c r="F17" s="274"/>
      <c r="G17" s="148"/>
      <c r="H17" s="51"/>
      <c r="I17" s="51"/>
      <c r="J17" s="51"/>
      <c r="K17" s="51"/>
      <c r="L17" s="51"/>
      <c r="M17" s="162"/>
      <c r="N17" s="47"/>
      <c r="O17" s="47"/>
      <c r="P17" s="146" t="e">
        <f t="shared" si="0"/>
        <v>#DIV/0!</v>
      </c>
      <c r="Q17" s="146" t="e">
        <f t="shared" si="1"/>
        <v>#DIV/0!</v>
      </c>
    </row>
    <row r="18" spans="1:18" ht="18.75" hidden="1" customHeight="1">
      <c r="A18" s="272"/>
      <c r="B18" s="270"/>
      <c r="C18" s="289"/>
      <c r="D18" s="291"/>
      <c r="E18" s="289"/>
      <c r="F18" s="274"/>
      <c r="G18" s="148"/>
      <c r="H18" s="51"/>
      <c r="I18" s="51"/>
      <c r="J18" s="51"/>
      <c r="K18" s="51"/>
      <c r="L18" s="51"/>
      <c r="M18" s="162"/>
      <c r="N18" s="47"/>
      <c r="O18" s="47"/>
      <c r="P18" s="146" t="e">
        <f t="shared" si="0"/>
        <v>#DIV/0!</v>
      </c>
      <c r="Q18" s="146" t="e">
        <f t="shared" si="1"/>
        <v>#DIV/0!</v>
      </c>
    </row>
    <row r="19" spans="1:18" ht="18.75" hidden="1" customHeight="1">
      <c r="A19" s="272"/>
      <c r="B19" s="270"/>
      <c r="C19" s="289"/>
      <c r="D19" s="291"/>
      <c r="E19" s="289"/>
      <c r="F19" s="274"/>
      <c r="G19" s="148"/>
      <c r="H19" s="51"/>
      <c r="I19" s="51"/>
      <c r="J19" s="51"/>
      <c r="K19" s="51"/>
      <c r="L19" s="51"/>
      <c r="M19" s="162"/>
      <c r="N19" s="47"/>
      <c r="O19" s="47"/>
      <c r="P19" s="146" t="e">
        <f t="shared" si="0"/>
        <v>#DIV/0!</v>
      </c>
      <c r="Q19" s="146" t="e">
        <f t="shared" si="1"/>
        <v>#DIV/0!</v>
      </c>
    </row>
    <row r="20" spans="1:18" ht="18.75" hidden="1" customHeight="1" thickBot="1">
      <c r="A20" s="272"/>
      <c r="B20" s="270"/>
      <c r="C20" s="289"/>
      <c r="D20" s="291"/>
      <c r="E20" s="289"/>
      <c r="F20" s="274"/>
      <c r="G20" s="163"/>
      <c r="H20" s="164"/>
      <c r="I20" s="164"/>
      <c r="J20" s="164"/>
      <c r="K20" s="164"/>
      <c r="L20" s="164"/>
      <c r="M20" s="179"/>
      <c r="N20" s="165"/>
      <c r="O20" s="165"/>
      <c r="P20" s="146" t="e">
        <f t="shared" si="0"/>
        <v>#DIV/0!</v>
      </c>
      <c r="Q20" s="146" t="e">
        <f t="shared" si="1"/>
        <v>#DIV/0!</v>
      </c>
    </row>
    <row r="21" spans="1:18" ht="18.75" customHeight="1">
      <c r="A21" s="281" t="s">
        <v>212</v>
      </c>
      <c r="B21" s="279"/>
      <c r="C21" s="275" t="s">
        <v>213</v>
      </c>
      <c r="D21" s="277" t="s">
        <v>250</v>
      </c>
      <c r="E21" s="275" t="s">
        <v>251</v>
      </c>
      <c r="F21" s="284" t="s">
        <v>252</v>
      </c>
      <c r="G21" s="167" t="s">
        <v>151</v>
      </c>
      <c r="H21" s="168"/>
      <c r="I21" s="168"/>
      <c r="J21" s="168"/>
      <c r="K21" s="168"/>
      <c r="L21" s="168"/>
      <c r="M21" s="169">
        <f>M22+M23</f>
        <v>202.02</v>
      </c>
      <c r="N21" s="169">
        <f>N22+N23</f>
        <v>201.79</v>
      </c>
      <c r="O21" s="169">
        <f>O22+O23</f>
        <v>179</v>
      </c>
      <c r="P21" s="145">
        <f t="shared" si="0"/>
        <v>88.605088605088596</v>
      </c>
      <c r="Q21" s="145">
        <f t="shared" si="1"/>
        <v>88.706080578819567</v>
      </c>
    </row>
    <row r="22" spans="1:18" ht="18.75" customHeight="1">
      <c r="A22" s="282"/>
      <c r="B22" s="258"/>
      <c r="C22" s="259"/>
      <c r="D22" s="260"/>
      <c r="E22" s="259"/>
      <c r="F22" s="220"/>
      <c r="G22" s="286" t="s">
        <v>269</v>
      </c>
      <c r="H22" s="51" t="s">
        <v>229</v>
      </c>
      <c r="I22" s="51" t="s">
        <v>233</v>
      </c>
      <c r="J22" s="51" t="s">
        <v>234</v>
      </c>
      <c r="K22" s="147" t="s">
        <v>290</v>
      </c>
      <c r="L22" s="51" t="s">
        <v>236</v>
      </c>
      <c r="M22" s="162">
        <v>2.02</v>
      </c>
      <c r="N22" s="162">
        <v>1.79</v>
      </c>
      <c r="O22" s="162">
        <v>1.79</v>
      </c>
      <c r="P22" s="145">
        <f t="shared" si="0"/>
        <v>88.613861386138609</v>
      </c>
      <c r="Q22" s="145">
        <f t="shared" si="1"/>
        <v>100</v>
      </c>
    </row>
    <row r="23" spans="1:18" ht="19.5" thickBot="1">
      <c r="A23" s="283"/>
      <c r="B23" s="280"/>
      <c r="C23" s="276"/>
      <c r="D23" s="278"/>
      <c r="E23" s="276"/>
      <c r="F23" s="285"/>
      <c r="G23" s="287"/>
      <c r="H23" s="160" t="s">
        <v>229</v>
      </c>
      <c r="I23" s="160" t="s">
        <v>233</v>
      </c>
      <c r="J23" s="160" t="s">
        <v>234</v>
      </c>
      <c r="K23" s="160" t="s">
        <v>235</v>
      </c>
      <c r="L23" s="160" t="s">
        <v>236</v>
      </c>
      <c r="M23" s="178">
        <v>200</v>
      </c>
      <c r="N23" s="170">
        <v>200</v>
      </c>
      <c r="O23" s="170">
        <v>177.21</v>
      </c>
      <c r="P23" s="145">
        <v>0</v>
      </c>
      <c r="Q23" s="145">
        <f t="shared" si="1"/>
        <v>88.605000000000004</v>
      </c>
    </row>
    <row r="24" spans="1:18">
      <c r="A24" s="263" t="s">
        <v>212</v>
      </c>
      <c r="B24" s="263"/>
      <c r="C24" s="264" t="s">
        <v>213</v>
      </c>
      <c r="D24" s="265" t="s">
        <v>218</v>
      </c>
      <c r="E24" s="264"/>
      <c r="F24" s="292" t="s">
        <v>209</v>
      </c>
      <c r="G24" s="166" t="s">
        <v>151</v>
      </c>
      <c r="H24" s="86" t="s">
        <v>232</v>
      </c>
      <c r="I24" s="86" t="s">
        <v>233</v>
      </c>
      <c r="J24" s="86" t="s">
        <v>234</v>
      </c>
      <c r="K24" s="86" t="s">
        <v>235</v>
      </c>
      <c r="L24" s="86" t="s">
        <v>236</v>
      </c>
      <c r="M24" s="161">
        <f>M25+M26</f>
        <v>303.02999999999997</v>
      </c>
      <c r="N24" s="161">
        <f>N25+N26</f>
        <v>176.36364</v>
      </c>
      <c r="O24" s="161">
        <f>O26+O25</f>
        <v>80</v>
      </c>
      <c r="P24" s="145">
        <f t="shared" si="0"/>
        <v>26.400026400026405</v>
      </c>
      <c r="Q24" s="145">
        <f t="shared" si="1"/>
        <v>45.360823806993324</v>
      </c>
    </row>
    <row r="25" spans="1:18">
      <c r="A25" s="263"/>
      <c r="B25" s="263"/>
      <c r="C25" s="264"/>
      <c r="D25" s="265"/>
      <c r="E25" s="264"/>
      <c r="F25" s="292"/>
      <c r="G25" s="255" t="s">
        <v>220</v>
      </c>
      <c r="H25" s="86" t="s">
        <v>232</v>
      </c>
      <c r="I25" s="86" t="s">
        <v>233</v>
      </c>
      <c r="J25" s="86" t="s">
        <v>234</v>
      </c>
      <c r="K25" s="147" t="s">
        <v>290</v>
      </c>
      <c r="L25" s="86" t="s">
        <v>236</v>
      </c>
      <c r="M25" s="161">
        <v>3.03</v>
      </c>
      <c r="N25" s="161">
        <v>1.7636400000000001</v>
      </c>
      <c r="O25" s="161">
        <v>1.81</v>
      </c>
      <c r="P25" s="145">
        <f t="shared" si="0"/>
        <v>59.735973597359738</v>
      </c>
      <c r="Q25" s="145">
        <f t="shared" si="1"/>
        <v>102.62865437390852</v>
      </c>
    </row>
    <row r="26" spans="1:18" ht="148.5" customHeight="1">
      <c r="A26" s="250"/>
      <c r="B26" s="250"/>
      <c r="C26" s="252"/>
      <c r="D26" s="253"/>
      <c r="E26" s="252"/>
      <c r="F26" s="293"/>
      <c r="G26" s="256"/>
      <c r="H26" s="51" t="s">
        <v>232</v>
      </c>
      <c r="I26" s="51" t="s">
        <v>233</v>
      </c>
      <c r="J26" s="51" t="s">
        <v>234</v>
      </c>
      <c r="K26" s="51" t="s">
        <v>235</v>
      </c>
      <c r="L26" s="51" t="s">
        <v>236</v>
      </c>
      <c r="M26" s="177">
        <v>300</v>
      </c>
      <c r="N26" s="162">
        <v>174.6</v>
      </c>
      <c r="O26" s="162">
        <v>78.19</v>
      </c>
      <c r="P26" s="175">
        <v>0</v>
      </c>
      <c r="Q26" s="145">
        <f t="shared" si="1"/>
        <v>44.782359679266897</v>
      </c>
      <c r="R26" s="2"/>
    </row>
    <row r="27" spans="1:18" ht="42" customHeight="1">
      <c r="A27" s="44" t="s">
        <v>212</v>
      </c>
      <c r="B27" s="44"/>
      <c r="C27" s="45" t="s">
        <v>214</v>
      </c>
      <c r="D27" s="46"/>
      <c r="E27" s="45"/>
      <c r="F27" s="112" t="s">
        <v>74</v>
      </c>
      <c r="G27" s="48"/>
      <c r="H27" s="52"/>
      <c r="I27" s="52"/>
      <c r="J27" s="52"/>
      <c r="K27" s="52"/>
      <c r="L27" s="52"/>
      <c r="M27" s="172">
        <f>M31+M32+M33</f>
        <v>168.93</v>
      </c>
      <c r="N27" s="49">
        <v>0</v>
      </c>
      <c r="O27" s="49">
        <v>0</v>
      </c>
      <c r="P27" s="175">
        <f t="shared" si="0"/>
        <v>0</v>
      </c>
      <c r="Q27" s="175">
        <v>0</v>
      </c>
    </row>
    <row r="28" spans="1:18" ht="42" hidden="1" customHeight="1">
      <c r="A28" s="250" t="s">
        <v>212</v>
      </c>
      <c r="B28" s="251"/>
      <c r="C28" s="252" t="s">
        <v>214</v>
      </c>
      <c r="D28" s="253" t="s">
        <v>215</v>
      </c>
      <c r="E28" s="254"/>
      <c r="F28" s="262" t="s">
        <v>205</v>
      </c>
      <c r="G28" s="55" t="s">
        <v>151</v>
      </c>
      <c r="H28" s="51" t="s">
        <v>224</v>
      </c>
      <c r="I28" s="51" t="s">
        <v>225</v>
      </c>
      <c r="J28" s="51" t="s">
        <v>214</v>
      </c>
      <c r="K28" s="51" t="s">
        <v>226</v>
      </c>
      <c r="L28" s="51" t="s">
        <v>227</v>
      </c>
      <c r="M28" s="171">
        <v>0</v>
      </c>
      <c r="N28" s="54">
        <v>0</v>
      </c>
      <c r="O28" s="54">
        <v>0</v>
      </c>
      <c r="P28" s="175" t="e">
        <f t="shared" si="0"/>
        <v>#DIV/0!</v>
      </c>
      <c r="Q28" s="175" t="e">
        <f t="shared" si="1"/>
        <v>#DIV/0!</v>
      </c>
    </row>
    <row r="29" spans="1:18" ht="42" hidden="1" customHeight="1">
      <c r="A29" s="250"/>
      <c r="B29" s="251"/>
      <c r="C29" s="252"/>
      <c r="D29" s="253"/>
      <c r="E29" s="254"/>
      <c r="F29" s="262"/>
      <c r="G29" s="55" t="s">
        <v>269</v>
      </c>
      <c r="H29" s="51" t="s">
        <v>229</v>
      </c>
      <c r="I29" s="51" t="s">
        <v>225</v>
      </c>
      <c r="J29" s="51" t="s">
        <v>214</v>
      </c>
      <c r="K29" s="51" t="s">
        <v>257</v>
      </c>
      <c r="L29" s="51" t="s">
        <v>227</v>
      </c>
      <c r="M29" s="171">
        <v>0</v>
      </c>
      <c r="N29" s="54">
        <v>0</v>
      </c>
      <c r="O29" s="54">
        <v>0</v>
      </c>
      <c r="P29" s="175" t="e">
        <f t="shared" si="0"/>
        <v>#DIV/0!</v>
      </c>
      <c r="Q29" s="175" t="e">
        <f t="shared" si="1"/>
        <v>#DIV/0!</v>
      </c>
    </row>
    <row r="30" spans="1:18" ht="66.599999999999994" hidden="1" customHeight="1">
      <c r="A30" s="250"/>
      <c r="B30" s="251"/>
      <c r="C30" s="252"/>
      <c r="D30" s="253"/>
      <c r="E30" s="254"/>
      <c r="F30" s="262"/>
      <c r="G30" s="50" t="s">
        <v>223</v>
      </c>
      <c r="H30" s="51" t="s">
        <v>224</v>
      </c>
      <c r="I30" s="51" t="s">
        <v>225</v>
      </c>
      <c r="J30" s="51" t="s">
        <v>214</v>
      </c>
      <c r="K30" s="51" t="s">
        <v>228</v>
      </c>
      <c r="L30" s="51" t="s">
        <v>227</v>
      </c>
      <c r="M30" s="162">
        <v>0</v>
      </c>
      <c r="N30" s="47">
        <v>0</v>
      </c>
      <c r="O30" s="47">
        <v>0</v>
      </c>
      <c r="P30" s="175" t="e">
        <f t="shared" si="0"/>
        <v>#DIV/0!</v>
      </c>
      <c r="Q30" s="175" t="e">
        <f t="shared" si="1"/>
        <v>#DIV/0!</v>
      </c>
      <c r="R30" s="2"/>
    </row>
    <row r="31" spans="1:18" ht="27.75" customHeight="1">
      <c r="A31" s="250" t="s">
        <v>212</v>
      </c>
      <c r="B31" s="251"/>
      <c r="C31" s="252" t="s">
        <v>214</v>
      </c>
      <c r="D31" s="253" t="s">
        <v>268</v>
      </c>
      <c r="E31" s="254"/>
      <c r="F31" s="246" t="s">
        <v>274</v>
      </c>
      <c r="G31" s="247" t="s">
        <v>269</v>
      </c>
      <c r="H31" s="51" t="s">
        <v>229</v>
      </c>
      <c r="I31" s="51" t="s">
        <v>225</v>
      </c>
      <c r="J31" s="51" t="s">
        <v>214</v>
      </c>
      <c r="K31" s="51" t="s">
        <v>226</v>
      </c>
      <c r="L31" s="51" t="s">
        <v>236</v>
      </c>
      <c r="M31" s="162">
        <v>168.93</v>
      </c>
      <c r="N31" s="47">
        <v>0</v>
      </c>
      <c r="O31" s="47">
        <v>0</v>
      </c>
      <c r="P31" s="175">
        <f t="shared" si="0"/>
        <v>0</v>
      </c>
      <c r="Q31" s="175">
        <v>0</v>
      </c>
      <c r="R31" s="2"/>
    </row>
    <row r="32" spans="1:18" ht="27" customHeight="1">
      <c r="A32" s="250"/>
      <c r="B32" s="251"/>
      <c r="C32" s="252"/>
      <c r="D32" s="253"/>
      <c r="E32" s="254"/>
      <c r="F32" s="246"/>
      <c r="G32" s="248"/>
      <c r="H32" s="51" t="s">
        <v>229</v>
      </c>
      <c r="I32" s="51" t="s">
        <v>225</v>
      </c>
      <c r="J32" s="51" t="s">
        <v>214</v>
      </c>
      <c r="K32" s="51" t="s">
        <v>275</v>
      </c>
      <c r="L32" s="51" t="s">
        <v>236</v>
      </c>
      <c r="M32" s="177">
        <v>0</v>
      </c>
      <c r="N32" s="47">
        <v>0</v>
      </c>
      <c r="O32" s="47">
        <v>0</v>
      </c>
      <c r="P32" s="175">
        <v>0</v>
      </c>
      <c r="Q32" s="175">
        <v>0</v>
      </c>
      <c r="R32" s="2"/>
    </row>
    <row r="33" spans="1:18" ht="22.5" customHeight="1">
      <c r="A33" s="135" t="s">
        <v>212</v>
      </c>
      <c r="B33" s="149"/>
      <c r="C33" s="136" t="s">
        <v>214</v>
      </c>
      <c r="D33" s="137" t="s">
        <v>268</v>
      </c>
      <c r="E33" s="99"/>
      <c r="F33" s="246"/>
      <c r="G33" s="249"/>
      <c r="H33" s="51" t="s">
        <v>229</v>
      </c>
      <c r="I33" s="51" t="s">
        <v>225</v>
      </c>
      <c r="J33" s="51" t="s">
        <v>214</v>
      </c>
      <c r="K33" s="51" t="s">
        <v>257</v>
      </c>
      <c r="L33" s="51" t="s">
        <v>236</v>
      </c>
      <c r="M33" s="177">
        <v>0</v>
      </c>
      <c r="N33" s="47">
        <v>0</v>
      </c>
      <c r="O33" s="47">
        <v>0</v>
      </c>
      <c r="P33" s="175">
        <v>0</v>
      </c>
      <c r="Q33" s="175">
        <v>0</v>
      </c>
      <c r="R33" s="2"/>
    </row>
    <row r="34" spans="1:18" ht="61.15" customHeight="1">
      <c r="A34" s="44" t="s">
        <v>212</v>
      </c>
      <c r="B34" s="44"/>
      <c r="C34" s="45" t="s">
        <v>216</v>
      </c>
      <c r="D34" s="46"/>
      <c r="E34" s="45"/>
      <c r="F34" s="112" t="s">
        <v>210</v>
      </c>
      <c r="G34" s="48"/>
      <c r="H34" s="52"/>
      <c r="I34" s="52"/>
      <c r="J34" s="52"/>
      <c r="K34" s="52"/>
      <c r="L34" s="52"/>
      <c r="M34" s="172">
        <f>M35+M36</f>
        <v>500</v>
      </c>
      <c r="N34" s="172">
        <f>N35+N36</f>
        <v>292.7</v>
      </c>
      <c r="O34" s="172">
        <f>O35+O36</f>
        <v>291.87495999999999</v>
      </c>
      <c r="P34" s="145">
        <f t="shared" si="0"/>
        <v>58.374991999999992</v>
      </c>
      <c r="Q34" s="145">
        <f t="shared" si="1"/>
        <v>99.718127775879736</v>
      </c>
    </row>
    <row r="35" spans="1:18" ht="61.15" customHeight="1">
      <c r="A35" s="257" t="s">
        <v>212</v>
      </c>
      <c r="B35" s="258"/>
      <c r="C35" s="259" t="s">
        <v>216</v>
      </c>
      <c r="D35" s="260" t="s">
        <v>217</v>
      </c>
      <c r="E35" s="261"/>
      <c r="F35" s="255" t="s">
        <v>211</v>
      </c>
      <c r="G35" s="244" t="s">
        <v>269</v>
      </c>
      <c r="H35" s="53" t="s">
        <v>229</v>
      </c>
      <c r="I35" s="53" t="s">
        <v>216</v>
      </c>
      <c r="J35" s="53" t="s">
        <v>221</v>
      </c>
      <c r="K35" s="53" t="s">
        <v>222</v>
      </c>
      <c r="L35" s="53" t="s">
        <v>236</v>
      </c>
      <c r="M35" s="180">
        <v>400</v>
      </c>
      <c r="N35" s="171">
        <v>233.5</v>
      </c>
      <c r="O35" s="171">
        <v>233.5</v>
      </c>
      <c r="P35" s="175">
        <v>0</v>
      </c>
      <c r="Q35" s="145">
        <f t="shared" si="1"/>
        <v>100</v>
      </c>
    </row>
    <row r="36" spans="1:18" ht="62.45" customHeight="1">
      <c r="A36" s="257"/>
      <c r="B36" s="258"/>
      <c r="C36" s="259"/>
      <c r="D36" s="260"/>
      <c r="E36" s="261"/>
      <c r="F36" s="256"/>
      <c r="G36" s="245"/>
      <c r="H36" s="51" t="s">
        <v>229</v>
      </c>
      <c r="I36" s="51" t="s">
        <v>216</v>
      </c>
      <c r="J36" s="51" t="s">
        <v>221</v>
      </c>
      <c r="K36" s="51" t="s">
        <v>276</v>
      </c>
      <c r="L36" s="51" t="s">
        <v>236</v>
      </c>
      <c r="M36" s="162">
        <v>100</v>
      </c>
      <c r="N36" s="162">
        <v>59.2</v>
      </c>
      <c r="O36" s="47">
        <v>58.374960000000002</v>
      </c>
      <c r="P36" s="145">
        <f t="shared" si="0"/>
        <v>58.374960000000002</v>
      </c>
      <c r="Q36" s="145">
        <f t="shared" si="1"/>
        <v>98.60635135135135</v>
      </c>
      <c r="R36" s="2"/>
    </row>
    <row r="37" spans="1:18">
      <c r="A37" s="40"/>
      <c r="B37" s="40"/>
      <c r="C37" s="41"/>
      <c r="D37" s="42"/>
      <c r="E37" s="41"/>
      <c r="F37" s="39"/>
      <c r="G37" s="30"/>
      <c r="H37" s="31"/>
      <c r="I37" s="31"/>
      <c r="J37" s="31"/>
      <c r="K37" s="31"/>
      <c r="L37" s="31"/>
      <c r="M37" s="31"/>
      <c r="N37" s="31"/>
      <c r="O37" s="31"/>
      <c r="P37" s="89"/>
      <c r="Q37" s="89"/>
    </row>
    <row r="38" spans="1:18">
      <c r="A38" s="40"/>
      <c r="B38" s="40"/>
      <c r="C38" s="41"/>
      <c r="D38" s="42"/>
      <c r="E38" s="41"/>
      <c r="F38" s="39"/>
      <c r="G38" s="30"/>
      <c r="H38" s="31"/>
      <c r="I38" s="31"/>
      <c r="J38" s="31"/>
      <c r="K38" s="31"/>
      <c r="L38" s="31"/>
      <c r="M38" s="31"/>
      <c r="N38" s="31"/>
      <c r="O38" s="31"/>
      <c r="P38" s="89"/>
      <c r="Q38" s="89"/>
    </row>
    <row r="39" spans="1:18">
      <c r="A39" s="40"/>
      <c r="B39" s="40"/>
      <c r="C39" s="41"/>
      <c r="D39" s="42"/>
      <c r="E39" s="41"/>
      <c r="F39" s="39"/>
      <c r="G39" s="30"/>
      <c r="H39" s="31"/>
      <c r="I39" s="31"/>
      <c r="J39" s="31"/>
      <c r="K39" s="31"/>
      <c r="L39" s="31"/>
      <c r="M39" s="31"/>
      <c r="N39" s="31"/>
      <c r="O39" s="31"/>
      <c r="P39" s="89"/>
      <c r="Q39" s="89"/>
    </row>
    <row r="40" spans="1:18">
      <c r="A40" s="43"/>
      <c r="B40" s="43"/>
      <c r="C40" s="43"/>
      <c r="D40" s="43"/>
      <c r="E40" s="43"/>
    </row>
    <row r="41" spans="1:18" ht="23.45" customHeight="1"/>
  </sheetData>
  <mergeCells count="63">
    <mergeCell ref="G25:G26"/>
    <mergeCell ref="B14:B20"/>
    <mergeCell ref="A14:A20"/>
    <mergeCell ref="F14:F20"/>
    <mergeCell ref="G15:G16"/>
    <mergeCell ref="E21:E23"/>
    <mergeCell ref="D21:D23"/>
    <mergeCell ref="C21:C23"/>
    <mergeCell ref="B21:B23"/>
    <mergeCell ref="A21:A23"/>
    <mergeCell ref="F21:F23"/>
    <mergeCell ref="G22:G23"/>
    <mergeCell ref="E14:E20"/>
    <mergeCell ref="D14:D20"/>
    <mergeCell ref="C14:C20"/>
    <mergeCell ref="F24:F26"/>
    <mergeCell ref="Q10:Q11"/>
    <mergeCell ref="A9:E10"/>
    <mergeCell ref="F9:F11"/>
    <mergeCell ref="G9:G11"/>
    <mergeCell ref="H9:L9"/>
    <mergeCell ref="M9:O9"/>
    <mergeCell ref="P9:Q9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H7:Q7"/>
    <mergeCell ref="A7:G7"/>
    <mergeCell ref="A4:Q4"/>
    <mergeCell ref="A3:Q3"/>
    <mergeCell ref="A1:Q1"/>
    <mergeCell ref="A5:Q5"/>
    <mergeCell ref="A24:A26"/>
    <mergeCell ref="B24:B26"/>
    <mergeCell ref="C24:C26"/>
    <mergeCell ref="D24:D26"/>
    <mergeCell ref="E24:E26"/>
    <mergeCell ref="F28:F30"/>
    <mergeCell ref="A28:A30"/>
    <mergeCell ref="B28:B30"/>
    <mergeCell ref="C28:C30"/>
    <mergeCell ref="D28:D30"/>
    <mergeCell ref="E28:E30"/>
    <mergeCell ref="G35:G36"/>
    <mergeCell ref="F31:F33"/>
    <mergeCell ref="G31:G33"/>
    <mergeCell ref="A31:A32"/>
    <mergeCell ref="B31:B32"/>
    <mergeCell ref="C31:C32"/>
    <mergeCell ref="D31:D32"/>
    <mergeCell ref="E31:E32"/>
    <mergeCell ref="F35:F36"/>
    <mergeCell ref="A35:A36"/>
    <mergeCell ref="B35:B36"/>
    <mergeCell ref="C35:C36"/>
    <mergeCell ref="D35:D36"/>
    <mergeCell ref="E35:E36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11811023622047245" right="0.11811023622047245" top="0.15748031496062992" bottom="0.15748031496062992" header="0.31496062992125984" footer="0.31496062992125984"/>
  <pageSetup scale="75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0"/>
  <sheetViews>
    <sheetView zoomScale="80" zoomScaleNormal="80" workbookViewId="0">
      <selection activeCell="K11" sqref="K11"/>
    </sheetView>
  </sheetViews>
  <sheetFormatPr defaultRowHeight="18.75"/>
  <cols>
    <col min="1" max="1" width="3.796875" customWidth="1"/>
    <col min="2" max="2" width="5.19921875" customWidth="1"/>
    <col min="3" max="3" width="21.296875" customWidth="1"/>
    <col min="4" max="4" width="34.3984375" customWidth="1"/>
    <col min="7" max="7" width="9.19921875" bestFit="1" customWidth="1"/>
  </cols>
  <sheetData>
    <row r="1" spans="1:7">
      <c r="A1" s="4" t="s">
        <v>154</v>
      </c>
    </row>
    <row r="2" spans="1:7">
      <c r="A2" s="12" t="s">
        <v>155</v>
      </c>
    </row>
    <row r="3" spans="1:7">
      <c r="A3" s="225" t="s">
        <v>291</v>
      </c>
      <c r="B3" s="225"/>
      <c r="C3" s="225"/>
      <c r="D3" s="225"/>
      <c r="E3" s="225"/>
      <c r="F3" s="225"/>
      <c r="G3" s="225"/>
    </row>
    <row r="4" spans="1:7" ht="4.9000000000000004" customHeight="1">
      <c r="A4" s="13"/>
    </row>
    <row r="5" spans="1:7" ht="24" customHeight="1" thickBot="1">
      <c r="A5" s="226" t="s">
        <v>45</v>
      </c>
      <c r="B5" s="226"/>
      <c r="C5" s="226"/>
      <c r="D5" s="297" t="s">
        <v>260</v>
      </c>
      <c r="E5" s="297"/>
      <c r="F5" s="297"/>
      <c r="G5" s="297"/>
    </row>
    <row r="6" spans="1:7" ht="125.45" customHeight="1" thickBot="1">
      <c r="A6" s="229" t="s">
        <v>0</v>
      </c>
      <c r="B6" s="230"/>
      <c r="C6" s="221" t="s">
        <v>156</v>
      </c>
      <c r="D6" s="221" t="s">
        <v>157</v>
      </c>
      <c r="E6" s="221" t="s">
        <v>158</v>
      </c>
      <c r="F6" s="221" t="s">
        <v>159</v>
      </c>
      <c r="G6" s="221" t="s">
        <v>160</v>
      </c>
    </row>
    <row r="7" spans="1:7" ht="19.5" thickBot="1">
      <c r="A7" s="5" t="s">
        <v>11</v>
      </c>
      <c r="B7" s="6" t="s">
        <v>12</v>
      </c>
      <c r="C7" s="222"/>
      <c r="D7" s="222"/>
      <c r="E7" s="222"/>
      <c r="F7" s="222"/>
      <c r="G7" s="222"/>
    </row>
    <row r="8" spans="1:7" ht="19.5" thickBot="1">
      <c r="A8" s="294">
        <v>8</v>
      </c>
      <c r="B8" s="294" t="s">
        <v>161</v>
      </c>
      <c r="C8" s="241" t="s">
        <v>260</v>
      </c>
      <c r="D8" s="24" t="s">
        <v>151</v>
      </c>
      <c r="E8" s="181">
        <f>E9</f>
        <v>1376</v>
      </c>
      <c r="F8" s="181">
        <f>F11+F12</f>
        <v>750.87495999999999</v>
      </c>
      <c r="G8" s="56">
        <f>F8/E8*100</f>
        <v>54.569401162790697</v>
      </c>
    </row>
    <row r="9" spans="1:7" ht="14.45" customHeight="1" thickBot="1">
      <c r="A9" s="295"/>
      <c r="B9" s="295"/>
      <c r="C9" s="242"/>
      <c r="D9" s="26" t="s">
        <v>163</v>
      </c>
      <c r="E9" s="181">
        <f>E11+E12</f>
        <v>1376</v>
      </c>
      <c r="F9" s="181">
        <f>F11+F12</f>
        <v>750.87495999999999</v>
      </c>
      <c r="G9" s="56">
        <f t="shared" ref="G9:G12" si="0">F9/E9*100</f>
        <v>54.569401162790697</v>
      </c>
    </row>
    <row r="10" spans="1:7" ht="12" customHeight="1" thickBot="1">
      <c r="A10" s="295"/>
      <c r="B10" s="295"/>
      <c r="C10" s="242"/>
      <c r="D10" s="27" t="s">
        <v>164</v>
      </c>
      <c r="E10" s="181"/>
      <c r="F10" s="181"/>
      <c r="G10" s="56"/>
    </row>
    <row r="11" spans="1:7" ht="24.75" thickBot="1">
      <c r="A11" s="295"/>
      <c r="B11" s="295"/>
      <c r="C11" s="242"/>
      <c r="D11" s="26" t="s">
        <v>165</v>
      </c>
      <c r="E11" s="181">
        <v>276</v>
      </c>
      <c r="F11" s="181">
        <v>63.974960000000003</v>
      </c>
      <c r="G11" s="56">
        <f t="shared" si="0"/>
        <v>23.179333333333336</v>
      </c>
    </row>
    <row r="12" spans="1:7" ht="14.45" customHeight="1" thickBot="1">
      <c r="A12" s="295"/>
      <c r="B12" s="295"/>
      <c r="C12" s="242"/>
      <c r="D12" s="27" t="s">
        <v>166</v>
      </c>
      <c r="E12" s="181">
        <v>1100</v>
      </c>
      <c r="F12" s="181">
        <v>686.9</v>
      </c>
      <c r="G12" s="56">
        <f t="shared" si="0"/>
        <v>62.445454545454545</v>
      </c>
    </row>
    <row r="13" spans="1:7" ht="13.9" customHeight="1" thickBot="1">
      <c r="A13" s="295"/>
      <c r="B13" s="295"/>
      <c r="C13" s="242"/>
      <c r="D13" s="27" t="s">
        <v>167</v>
      </c>
      <c r="E13" s="8"/>
      <c r="F13" s="8"/>
      <c r="G13" s="56">
        <v>0</v>
      </c>
    </row>
    <row r="14" spans="1:7" ht="27" customHeight="1" thickBot="1">
      <c r="A14" s="295"/>
      <c r="B14" s="295"/>
      <c r="C14" s="242"/>
      <c r="D14" s="27" t="s">
        <v>168</v>
      </c>
      <c r="E14" s="8"/>
      <c r="F14" s="8"/>
      <c r="G14" s="25"/>
    </row>
    <row r="15" spans="1:7" ht="15" customHeight="1" thickBot="1">
      <c r="A15" s="295"/>
      <c r="B15" s="295"/>
      <c r="C15" s="242"/>
      <c r="D15" s="27" t="s">
        <v>169</v>
      </c>
      <c r="E15" s="8">
        <v>0</v>
      </c>
      <c r="F15" s="6">
        <v>0</v>
      </c>
      <c r="G15" s="25">
        <v>0</v>
      </c>
    </row>
    <row r="16" spans="1:7" ht="14.45" customHeight="1" thickBot="1">
      <c r="A16" s="295"/>
      <c r="B16" s="295"/>
      <c r="C16" s="242"/>
      <c r="D16" s="26" t="s">
        <v>170</v>
      </c>
      <c r="E16" s="8"/>
      <c r="F16" s="8"/>
      <c r="G16" s="25"/>
    </row>
    <row r="17" spans="1:7" ht="13.9" customHeight="1" thickBot="1">
      <c r="A17" s="295"/>
      <c r="B17" s="295"/>
      <c r="C17" s="242"/>
      <c r="D17" s="27" t="s">
        <v>169</v>
      </c>
      <c r="E17" s="8"/>
      <c r="F17" s="8"/>
      <c r="G17" s="25"/>
    </row>
    <row r="18" spans="1:7" ht="13.15" customHeight="1" thickBot="1">
      <c r="A18" s="295"/>
      <c r="B18" s="295"/>
      <c r="C18" s="242"/>
      <c r="D18" s="26" t="s">
        <v>170</v>
      </c>
      <c r="E18" s="8"/>
      <c r="F18" s="8"/>
      <c r="G18" s="25"/>
    </row>
    <row r="19" spans="1:7" ht="13.9" customHeight="1" thickBot="1">
      <c r="A19" s="295"/>
      <c r="B19" s="295"/>
      <c r="C19" s="242"/>
      <c r="D19" s="27" t="s">
        <v>169</v>
      </c>
      <c r="E19" s="8"/>
      <c r="F19" s="8"/>
      <c r="G19" s="25"/>
    </row>
    <row r="20" spans="1:7" ht="13.15" customHeight="1" thickBot="1">
      <c r="A20" s="296"/>
      <c r="B20" s="296"/>
      <c r="C20" s="243"/>
      <c r="D20" s="26" t="s">
        <v>170</v>
      </c>
      <c r="E20" s="8"/>
      <c r="F20" s="8"/>
      <c r="G20" s="25"/>
    </row>
  </sheetData>
  <mergeCells count="12">
    <mergeCell ref="A8:A20"/>
    <mergeCell ref="B8:B20"/>
    <mergeCell ref="C8:C20"/>
    <mergeCell ref="A5:C5"/>
    <mergeCell ref="A3:G3"/>
    <mergeCell ref="D5:G5"/>
    <mergeCell ref="A6:B6"/>
    <mergeCell ref="C6:C7"/>
    <mergeCell ref="D6:D7"/>
    <mergeCell ref="E6:E7"/>
    <mergeCell ref="F6:F7"/>
    <mergeCell ref="G6:G7"/>
  </mergeCells>
  <hyperlinks>
    <hyperlink ref="A1" r:id="rId1" display="consultantplus://offline/ref=81C534AC1618B38338B7138DDEB14344F59B417381706259B468524054C32ECBB30FCA5546109B5D4A4FB16DK3O"/>
    <hyperlink ref="A2" r:id="rId2" display="consultantplus://offline/ref=81C534AC1618B38338B7138DDEB14344F59B417381706259B468524054C32ECBB30FCA5546109B5D4A4FB36DK7O"/>
  </hyperlinks>
  <pageMargins left="0.7" right="0.7" top="0.75" bottom="0.75" header="0.3" footer="0.3"/>
  <pageSetup paperSize="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7"/>
  <sheetViews>
    <sheetView zoomScale="70" zoomScaleNormal="70" workbookViewId="0">
      <selection activeCell="E15" sqref="E15"/>
    </sheetView>
  </sheetViews>
  <sheetFormatPr defaultRowHeight="18.75"/>
  <cols>
    <col min="2" max="2" width="25.296875" customWidth="1"/>
    <col min="3" max="4" width="12.19921875" customWidth="1"/>
    <col min="5" max="5" width="40.796875" customWidth="1"/>
  </cols>
  <sheetData>
    <row r="1" spans="1:6">
      <c r="A1" s="4" t="s">
        <v>171</v>
      </c>
    </row>
    <row r="2" spans="1:6">
      <c r="A2" s="225" t="s">
        <v>172</v>
      </c>
      <c r="B2" s="225"/>
      <c r="C2" s="225"/>
      <c r="D2" s="225"/>
      <c r="E2" s="225"/>
      <c r="F2" s="225"/>
    </row>
    <row r="3" spans="1:6">
      <c r="A3" s="225" t="s">
        <v>299</v>
      </c>
      <c r="B3" s="225"/>
      <c r="C3" s="225"/>
      <c r="D3" s="225"/>
      <c r="E3" s="225"/>
    </row>
    <row r="4" spans="1:6" ht="28.9" customHeight="1">
      <c r="A4" s="226" t="s">
        <v>45</v>
      </c>
      <c r="B4" s="226"/>
      <c r="C4" s="227" t="s">
        <v>162</v>
      </c>
      <c r="D4" s="227"/>
      <c r="E4" s="227"/>
    </row>
    <row r="5" spans="1:6" ht="19.5" thickBot="1">
      <c r="A5" s="14"/>
    </row>
    <row r="6" spans="1:6" ht="27" customHeight="1" thickBot="1">
      <c r="A6" s="16" t="s">
        <v>1</v>
      </c>
      <c r="B6" s="17" t="s">
        <v>173</v>
      </c>
      <c r="C6" s="17" t="s">
        <v>174</v>
      </c>
      <c r="D6" s="17" t="s">
        <v>175</v>
      </c>
      <c r="E6" s="17" t="s">
        <v>176</v>
      </c>
    </row>
    <row r="7" spans="1:6" ht="90" thickBot="1">
      <c r="A7" s="20">
        <v>1</v>
      </c>
      <c r="B7" s="21" t="s">
        <v>177</v>
      </c>
      <c r="C7" s="22">
        <v>43871</v>
      </c>
      <c r="D7" s="23">
        <v>127</v>
      </c>
      <c r="E7" s="21" t="s">
        <v>298</v>
      </c>
    </row>
  </sheetData>
  <mergeCells count="4">
    <mergeCell ref="A2:F2"/>
    <mergeCell ref="A3:E3"/>
    <mergeCell ref="C4:E4"/>
    <mergeCell ref="A4:B4"/>
  </mergeCells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zoomScale="90" zoomScaleNormal="90" workbookViewId="0">
      <selection activeCell="F7" sqref="F7:J7"/>
    </sheetView>
  </sheetViews>
  <sheetFormatPr defaultRowHeight="18.75"/>
  <cols>
    <col min="1" max="1" width="4.59765625" customWidth="1"/>
    <col min="2" max="2" width="6" customWidth="1"/>
    <col min="3" max="3" width="13.09765625" customWidth="1"/>
    <col min="4" max="4" width="10.8984375" customWidth="1"/>
    <col min="5" max="5" width="12" customWidth="1"/>
    <col min="6" max="6" width="10.69921875" bestFit="1" customWidth="1"/>
    <col min="10" max="10" width="9" customWidth="1"/>
  </cols>
  <sheetData>
    <row r="1" spans="1:10">
      <c r="A1" s="225" t="s">
        <v>178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>
      <c r="A2" s="225" t="s">
        <v>179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0">
      <c r="A3" s="225" t="s">
        <v>292</v>
      </c>
      <c r="B3" s="225"/>
      <c r="C3" s="225"/>
      <c r="D3" s="225"/>
      <c r="E3" s="225"/>
      <c r="F3" s="225"/>
      <c r="G3" s="225"/>
      <c r="H3" s="225"/>
      <c r="I3" s="225"/>
      <c r="J3" s="225"/>
    </row>
    <row r="4" spans="1:10" ht="24.6" customHeight="1" thickBot="1">
      <c r="A4" s="226" t="s">
        <v>45</v>
      </c>
      <c r="B4" s="226"/>
      <c r="C4" s="226"/>
      <c r="D4" s="226"/>
      <c r="E4" s="226"/>
      <c r="F4" s="227" t="s">
        <v>260</v>
      </c>
      <c r="G4" s="227"/>
      <c r="H4" s="227"/>
      <c r="I4" s="227"/>
      <c r="J4" s="227"/>
    </row>
    <row r="5" spans="1:10" ht="109.15" customHeight="1" thickBot="1">
      <c r="A5" s="298" t="s">
        <v>46</v>
      </c>
      <c r="B5" s="299"/>
      <c r="C5" s="300" t="s">
        <v>180</v>
      </c>
      <c r="D5" s="300" t="s">
        <v>181</v>
      </c>
      <c r="E5" s="300" t="s">
        <v>182</v>
      </c>
      <c r="F5" s="57" t="s">
        <v>183</v>
      </c>
      <c r="G5" s="57" t="s">
        <v>184</v>
      </c>
      <c r="H5" s="57" t="s">
        <v>185</v>
      </c>
      <c r="I5" s="57" t="s">
        <v>186</v>
      </c>
      <c r="J5" s="57" t="s">
        <v>187</v>
      </c>
    </row>
    <row r="6" spans="1:10" ht="19.5" thickBot="1">
      <c r="A6" s="58" t="s">
        <v>11</v>
      </c>
      <c r="B6" s="59" t="s">
        <v>12</v>
      </c>
      <c r="C6" s="301"/>
      <c r="D6" s="301"/>
      <c r="E6" s="301"/>
      <c r="F6" s="306"/>
      <c r="G6" s="306"/>
      <c r="H6" s="306"/>
      <c r="I6" s="306"/>
      <c r="J6" s="306"/>
    </row>
    <row r="7" spans="1:10" ht="134.44999999999999" customHeight="1" thickBot="1">
      <c r="A7" s="18">
        <v>8</v>
      </c>
      <c r="B7" s="9" t="s">
        <v>13</v>
      </c>
      <c r="C7" s="19" t="s">
        <v>260</v>
      </c>
      <c r="D7" s="19" t="s">
        <v>278</v>
      </c>
      <c r="E7" s="19" t="s">
        <v>277</v>
      </c>
      <c r="F7" s="60">
        <f>G7*J7</f>
        <v>0.81395348837209303</v>
      </c>
      <c r="G7" s="60">
        <v>1</v>
      </c>
      <c r="H7" s="113">
        <v>0.7</v>
      </c>
      <c r="I7" s="113">
        <v>0.86</v>
      </c>
      <c r="J7" s="113">
        <f>H7/I7</f>
        <v>0.81395348837209303</v>
      </c>
    </row>
  </sheetData>
  <mergeCells count="9">
    <mergeCell ref="A5:B5"/>
    <mergeCell ref="C5:C6"/>
    <mergeCell ref="D5:D6"/>
    <mergeCell ref="E5:E6"/>
    <mergeCell ref="A1:J1"/>
    <mergeCell ref="A2:J2"/>
    <mergeCell ref="A3:J3"/>
    <mergeCell ref="A4:E4"/>
    <mergeCell ref="F4:J4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D4"/>
  <sheetViews>
    <sheetView zoomScale="80" zoomScaleNormal="80" workbookViewId="0">
      <selection activeCell="G3" sqref="G3"/>
    </sheetView>
  </sheetViews>
  <sheetFormatPr defaultColWidth="8.69921875" defaultRowHeight="15.75"/>
  <cols>
    <col min="1" max="1" width="26.296875" style="61" customWidth="1"/>
    <col min="2" max="2" width="9" style="61" customWidth="1"/>
    <col min="3" max="6" width="8.69921875" style="61"/>
    <col min="7" max="7" width="7.69921875" style="61" customWidth="1"/>
    <col min="8" max="16384" width="8.69921875" style="61"/>
  </cols>
  <sheetData>
    <row r="1" spans="1:4" ht="20.25">
      <c r="A1" s="123" t="s">
        <v>261</v>
      </c>
      <c r="B1" s="122" t="s">
        <v>245</v>
      </c>
      <c r="C1" s="122" t="s">
        <v>248</v>
      </c>
      <c r="D1" s="122" t="s">
        <v>249</v>
      </c>
    </row>
    <row r="2" spans="1:4" ht="78.75">
      <c r="A2" s="64" t="s">
        <v>211</v>
      </c>
      <c r="B2" s="124">
        <f>C2+D2</f>
        <v>36937.5</v>
      </c>
      <c r="C2" s="124">
        <v>29550</v>
      </c>
      <c r="D2" s="124">
        <v>7387.5</v>
      </c>
    </row>
    <row r="3" spans="1:4" ht="172.15" customHeight="1">
      <c r="A3" s="63" t="s">
        <v>247</v>
      </c>
      <c r="B3" s="124">
        <f>C3+D3</f>
        <v>2020188.93</v>
      </c>
      <c r="C3" s="125">
        <v>1999987.04</v>
      </c>
      <c r="D3" s="125">
        <v>20201.89</v>
      </c>
    </row>
    <row r="4" spans="1:4">
      <c r="A4" s="62" t="s">
        <v>246</v>
      </c>
      <c r="B4" s="126">
        <f>B3+B2</f>
        <v>2057126.43</v>
      </c>
      <c r="C4" s="126">
        <f t="shared" ref="C4:D4" si="0">C3+C2</f>
        <v>2029537.04</v>
      </c>
      <c r="D4" s="126">
        <f t="shared" si="0"/>
        <v>27589.39</v>
      </c>
    </row>
  </sheetData>
  <pageMargins left="0.31496062992125984" right="0" top="0.15748031496062992" bottom="0.15748031496062992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ф.1</vt:lpstr>
      <vt:lpstr>ф.2</vt:lpstr>
      <vt:lpstr>ф.3</vt:lpstr>
      <vt:lpstr>ф.4</vt:lpstr>
      <vt:lpstr>ф.5</vt:lpstr>
      <vt:lpstr>ф.6</vt:lpstr>
      <vt:lpstr>ф.7</vt:lpstr>
      <vt:lpstr>Лист8</vt:lpstr>
      <vt:lpstr>Инф</vt:lpstr>
      <vt:lpstr>Лист1</vt:lpstr>
      <vt:lpstr>ф.1!_ftn1</vt:lpstr>
      <vt:lpstr>ф.1!_ftnref1</vt:lpstr>
      <vt:lpstr>ф.1!Область_печати</vt:lpstr>
      <vt:lpstr>ф.5!Область_печати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архитектура</dc:creator>
  <cp:lastModifiedBy>1</cp:lastModifiedBy>
  <cp:lastPrinted>2021-02-27T06:02:32Z</cp:lastPrinted>
  <dcterms:created xsi:type="dcterms:W3CDTF">2016-08-30T09:40:52Z</dcterms:created>
  <dcterms:modified xsi:type="dcterms:W3CDTF">2021-03-04T11:48:50Z</dcterms:modified>
</cp:coreProperties>
</file>