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filterPrivacy="1" defaultThemeVersion="124226"/>
  <xr:revisionPtr revIDLastSave="0" documentId="13_ncr:1_{CA3A1848-D427-4DE5-AB19-6228F149675C}" xr6:coauthVersionLast="47" xr6:coauthVersionMax="47" xr10:uidLastSave="{00000000-0000-0000-0000-000000000000}"/>
  <bookViews>
    <workbookView xWindow="-120" yWindow="-120" windowWidth="20730" windowHeight="11160" firstSheet="3" activeTab="4" xr2:uid="{00000000-000D-0000-FFFF-FFFF00000000}"/>
  </bookViews>
  <sheets>
    <sheet name="8 прилож" sheetId="3" r:id="rId1"/>
    <sheet name="удовлетв. по показателям " sheetId="7" r:id="rId2"/>
    <sheet name="рейтинг" sheetId="4" r:id="rId3"/>
    <sheet name="неэфф. подпрограммы (2021)" sheetId="5" r:id="rId4"/>
    <sheet name="удовл. (неэффективные) 2023" sheetId="13" r:id="rId5"/>
    <sheet name="2019" sheetId="6" r:id="rId6"/>
    <sheet name="2020" sheetId="8" r:id="rId7"/>
    <sheet name="2021" sheetId="9" r:id="rId8"/>
    <sheet name="2022" sheetId="11" r:id="rId9"/>
    <sheet name="2023" sheetId="12" r:id="rId10"/>
  </sheets>
  <definedNames>
    <definedName name="_xlnm.Print_Area" localSheetId="0">'8 прилож'!$A$1:$J$63</definedName>
    <definedName name="_xlnm.Print_Area" localSheetId="3">'неэфф. подпрограммы (2021)'!$A$1:$M$24</definedName>
    <definedName name="_xlnm.Print_Area" localSheetId="2">рейтинг!$A$1:$H$49</definedName>
    <definedName name="_xlnm.Print_Area" localSheetId="1">'удовлетв. по показателям '!$A$1:$L$16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4" i="13" l="1"/>
  <c r="L6" i="13"/>
  <c r="K6" i="13"/>
  <c r="J6" i="13"/>
  <c r="L5" i="13"/>
  <c r="K5" i="13"/>
  <c r="J5" i="13"/>
  <c r="K13" i="13" l="1"/>
  <c r="J13" i="13"/>
  <c r="G13" i="13"/>
  <c r="L13" i="13" s="1"/>
  <c r="I12" i="13"/>
  <c r="J12" i="13" s="1"/>
  <c r="G12" i="13"/>
  <c r="L12" i="13" l="1"/>
  <c r="K12" i="13"/>
  <c r="L11" i="13"/>
  <c r="K11" i="13"/>
  <c r="J11" i="13"/>
  <c r="L10" i="13"/>
  <c r="K10" i="13"/>
  <c r="J10" i="13"/>
  <c r="L9" i="13"/>
  <c r="K9" i="13"/>
  <c r="J9" i="13"/>
  <c r="L8" i="13"/>
  <c r="K8" i="13"/>
  <c r="J8" i="13"/>
  <c r="J16" i="12" l="1"/>
  <c r="F16" i="12" s="1"/>
  <c r="J15" i="12"/>
  <c r="F15" i="12" s="1"/>
  <c r="J14" i="12"/>
  <c r="F14" i="12" s="1"/>
  <c r="J52" i="12" l="1"/>
  <c r="J51" i="12" l="1"/>
  <c r="F51" i="12" s="1"/>
  <c r="J49" i="12"/>
  <c r="F49" i="12" s="1"/>
  <c r="J48" i="12"/>
  <c r="F48" i="12" s="1"/>
  <c r="J47" i="12"/>
  <c r="F47" i="12" s="1"/>
  <c r="J46" i="12"/>
  <c r="F46" i="12" s="1"/>
  <c r="J45" i="12"/>
  <c r="I45" i="12"/>
  <c r="H45" i="12"/>
  <c r="G45" i="12"/>
  <c r="F45" i="12" l="1"/>
  <c r="J43" i="12"/>
  <c r="F43" i="12" s="1"/>
  <c r="J42" i="12"/>
  <c r="F42" i="12" s="1"/>
  <c r="J41" i="12"/>
  <c r="F41" i="12" s="1"/>
  <c r="J40" i="12"/>
  <c r="F40" i="12"/>
  <c r="J39" i="12"/>
  <c r="F39" i="12" s="1"/>
  <c r="I38" i="12"/>
  <c r="H38" i="12"/>
  <c r="G38" i="12"/>
  <c r="F36" i="12"/>
  <c r="J35" i="12"/>
  <c r="J34" i="12"/>
  <c r="F34" i="12" s="1"/>
  <c r="J38" i="12" l="1"/>
  <c r="F38" i="12" s="1"/>
  <c r="J33" i="12"/>
  <c r="F33" i="12" s="1"/>
  <c r="J32" i="12"/>
  <c r="F32" i="12" s="1"/>
  <c r="J31" i="12"/>
  <c r="F31" i="12" s="1"/>
  <c r="J30" i="12"/>
  <c r="F30" i="12" s="1"/>
  <c r="F29" i="12"/>
  <c r="J28" i="12"/>
  <c r="F28" i="12" s="1"/>
  <c r="J27" i="12" l="1"/>
  <c r="F27" i="12" s="1"/>
  <c r="J26" i="12"/>
  <c r="F26" i="12" s="1"/>
  <c r="J24" i="12"/>
  <c r="F24" i="12" s="1"/>
  <c r="F23" i="12"/>
  <c r="J7" i="12" l="1"/>
  <c r="F7" i="12" s="1"/>
  <c r="J8" i="12"/>
  <c r="F8" i="12" s="1"/>
  <c r="J13" i="12"/>
  <c r="F13" i="12" s="1"/>
  <c r="J12" i="12"/>
  <c r="F12" i="12" s="1"/>
  <c r="J11" i="12"/>
  <c r="F11" i="12" s="1"/>
  <c r="J10" i="12"/>
  <c r="F10" i="12" s="1"/>
  <c r="J9" i="12"/>
  <c r="F9" i="12" s="1"/>
  <c r="F54" i="11"/>
  <c r="J54" i="11"/>
  <c r="F24" i="11"/>
  <c r="F26" i="11"/>
  <c r="F27" i="11"/>
  <c r="F28" i="11"/>
  <c r="F25" i="11"/>
  <c r="J26" i="11"/>
  <c r="J27" i="11"/>
  <c r="J28" i="11"/>
  <c r="J24" i="11"/>
  <c r="J25" i="11"/>
  <c r="J50" i="11" l="1"/>
  <c r="F50" i="11" s="1"/>
  <c r="J49" i="11"/>
  <c r="F49" i="11"/>
  <c r="J48" i="11"/>
  <c r="F48" i="11" s="1"/>
  <c r="J47" i="11"/>
  <c r="F47" i="11"/>
  <c r="I46" i="11"/>
  <c r="H46" i="11"/>
  <c r="G46" i="11"/>
  <c r="F46" i="11" l="1"/>
  <c r="J53" i="11"/>
  <c r="F52" i="11" l="1"/>
  <c r="F37" i="11" l="1"/>
  <c r="F36" i="11"/>
  <c r="F35" i="11"/>
  <c r="J34" i="11"/>
  <c r="F34" i="11" s="1"/>
  <c r="J33" i="11"/>
  <c r="F33" i="11" s="1"/>
  <c r="J32" i="11"/>
  <c r="F32" i="11"/>
  <c r="J31" i="11"/>
  <c r="F31" i="11" s="1"/>
  <c r="F30" i="11"/>
  <c r="J29" i="11"/>
  <c r="F29" i="11" s="1"/>
  <c r="J16" i="11" l="1"/>
  <c r="F16" i="11" s="1"/>
  <c r="F17" i="11"/>
  <c r="K10" i="7" l="1"/>
  <c r="J10" i="7"/>
  <c r="I10" i="7"/>
  <c r="K9" i="7"/>
  <c r="J9" i="7"/>
  <c r="I9" i="7"/>
  <c r="K8" i="7"/>
  <c r="J8" i="7"/>
  <c r="I8" i="7"/>
  <c r="J14" i="11" l="1"/>
  <c r="F14" i="11" s="1"/>
  <c r="J13" i="11"/>
  <c r="F13" i="11" s="1"/>
  <c r="J11" i="11"/>
  <c r="F11" i="11" s="1"/>
  <c r="J10" i="11"/>
  <c r="F10" i="11" s="1"/>
  <c r="F9" i="11"/>
  <c r="F15" i="11"/>
  <c r="F8" i="11" l="1"/>
  <c r="H55" i="11" l="1"/>
  <c r="J55" i="11" s="1"/>
  <c r="G55" i="11"/>
  <c r="G8" i="4"/>
  <c r="F55" i="11" l="1"/>
  <c r="J22" i="5"/>
  <c r="J23" i="5"/>
  <c r="J24" i="5"/>
  <c r="J21" i="5"/>
  <c r="L19" i="5"/>
  <c r="K19" i="5"/>
  <c r="J19" i="5"/>
  <c r="L18" i="5"/>
  <c r="K18" i="5"/>
  <c r="J18" i="5"/>
  <c r="F29" i="9" l="1"/>
  <c r="F28" i="9"/>
  <c r="J27" i="9"/>
  <c r="F27" i="9"/>
  <c r="J26" i="9"/>
  <c r="F26" i="9"/>
  <c r="F25" i="9"/>
  <c r="F24" i="9"/>
  <c r="L16" i="5" l="1"/>
  <c r="J16" i="5"/>
  <c r="L15" i="5"/>
  <c r="K15" i="5"/>
  <c r="J15" i="5"/>
  <c r="K14" i="5"/>
  <c r="J14" i="5"/>
  <c r="L13" i="5"/>
  <c r="K13" i="5"/>
  <c r="J13" i="5"/>
  <c r="L12" i="5"/>
  <c r="K12" i="5"/>
  <c r="J12" i="5"/>
  <c r="L11" i="5"/>
  <c r="K11" i="5"/>
  <c r="J11" i="5"/>
  <c r="F57" i="9" l="1"/>
  <c r="F54" i="9" l="1"/>
  <c r="F53" i="9"/>
  <c r="F48" i="9"/>
  <c r="F49" i="9"/>
  <c r="F50" i="9"/>
  <c r="F51" i="9"/>
  <c r="F47" i="9"/>
  <c r="J55" i="9" l="1"/>
  <c r="F55" i="9" s="1"/>
  <c r="J38" i="9"/>
  <c r="J37" i="9"/>
  <c r="L22" i="5"/>
  <c r="L23" i="5"/>
  <c r="L24" i="5"/>
  <c r="L21" i="5"/>
  <c r="J30" i="9" l="1"/>
  <c r="F32" i="9"/>
  <c r="J32" i="9"/>
  <c r="J33" i="9"/>
  <c r="F33" i="9" s="1"/>
  <c r="J34" i="9"/>
  <c r="F34" i="9" s="1"/>
  <c r="J35" i="9"/>
  <c r="F35" i="9" s="1"/>
  <c r="J31" i="9" l="1"/>
  <c r="F52" i="9" l="1"/>
  <c r="F36" i="9"/>
  <c r="F17" i="9"/>
  <c r="J16" i="9"/>
  <c r="F16" i="9" s="1"/>
  <c r="F15" i="9"/>
  <c r="J14" i="9"/>
  <c r="J13" i="9"/>
  <c r="F13" i="9" s="1"/>
  <c r="J12" i="9"/>
  <c r="J11" i="9"/>
  <c r="F11" i="9" s="1"/>
  <c r="J10" i="9"/>
  <c r="F10" i="9" s="1"/>
  <c r="J8" i="9"/>
  <c r="H57" i="8"/>
  <c r="H58" i="8" s="1"/>
  <c r="J58" i="8" s="1"/>
  <c r="F55" i="8"/>
  <c r="F54" i="8"/>
  <c r="F53" i="8"/>
  <c r="F52" i="8"/>
  <c r="J51" i="8"/>
  <c r="F51" i="8"/>
  <c r="J50" i="8"/>
  <c r="F50" i="8"/>
  <c r="J49" i="8"/>
  <c r="F49" i="8"/>
  <c r="J48" i="8"/>
  <c r="F48" i="8"/>
  <c r="J47" i="8"/>
  <c r="I47" i="8"/>
  <c r="I57" i="8" s="1"/>
  <c r="H47" i="8"/>
  <c r="G47" i="8"/>
  <c r="F47" i="8" s="1"/>
  <c r="J46" i="8"/>
  <c r="F46" i="8" s="1"/>
  <c r="J45" i="8"/>
  <c r="F45" i="8" s="1"/>
  <c r="J44" i="8"/>
  <c r="F44" i="8" s="1"/>
  <c r="F43" i="8"/>
  <c r="J42" i="8"/>
  <c r="F42" i="8"/>
  <c r="J41" i="8"/>
  <c r="F41" i="8"/>
  <c r="J40" i="8"/>
  <c r="F40" i="8"/>
  <c r="F37" i="8"/>
  <c r="F36" i="8"/>
  <c r="J35" i="8"/>
  <c r="F35" i="8"/>
  <c r="J34" i="8"/>
  <c r="F34" i="8"/>
  <c r="J33" i="8"/>
  <c r="F33" i="8"/>
  <c r="J32" i="8"/>
  <c r="F32" i="8"/>
  <c r="J31" i="8"/>
  <c r="F31" i="8"/>
  <c r="F30" i="8"/>
  <c r="J29" i="8"/>
  <c r="F29" i="8" s="1"/>
  <c r="J28" i="8"/>
  <c r="F28" i="8" s="1"/>
  <c r="J27" i="8"/>
  <c r="F27" i="8" s="1"/>
  <c r="J26" i="8"/>
  <c r="F26" i="8" s="1"/>
  <c r="F25" i="8"/>
  <c r="F24" i="8"/>
  <c r="J23" i="8"/>
  <c r="F23" i="8" s="1"/>
  <c r="J22" i="8"/>
  <c r="F22" i="8" s="1"/>
  <c r="J21" i="8"/>
  <c r="F21" i="8" s="1"/>
  <c r="J20" i="8"/>
  <c r="F20" i="8" s="1"/>
  <c r="J19" i="8"/>
  <c r="F19" i="8" s="1"/>
  <c r="J18" i="8"/>
  <c r="F18" i="8" s="1"/>
  <c r="F17" i="8"/>
  <c r="J16" i="8"/>
  <c r="F16" i="8"/>
  <c r="F15" i="8"/>
  <c r="J14" i="8"/>
  <c r="J13" i="8"/>
  <c r="F13" i="8"/>
  <c r="J12" i="8"/>
  <c r="F12" i="8"/>
  <c r="J11" i="8"/>
  <c r="F11" i="8"/>
  <c r="J10" i="8"/>
  <c r="F10" i="8"/>
  <c r="J9" i="8"/>
  <c r="F9" i="8"/>
  <c r="J8" i="8"/>
  <c r="F8" i="8"/>
  <c r="H58" i="9" l="1"/>
  <c r="J58" i="9" s="1"/>
  <c r="G58" i="9"/>
  <c r="J57" i="8"/>
  <c r="G57" i="8"/>
  <c r="F58" i="9" l="1"/>
  <c r="G58" i="8"/>
  <c r="F58" i="8" s="1"/>
  <c r="F57" i="8"/>
  <c r="J29" i="3"/>
  <c r="F29" i="3" s="1"/>
  <c r="J28" i="3"/>
  <c r="F28" i="3" s="1"/>
  <c r="J27" i="3"/>
  <c r="F27" i="3" s="1"/>
  <c r="J26" i="3"/>
  <c r="F26" i="3" s="1"/>
  <c r="F25" i="3"/>
  <c r="F24" i="3"/>
  <c r="J14" i="3"/>
  <c r="J13" i="3"/>
  <c r="F13" i="3" s="1"/>
  <c r="G7" i="4" s="1"/>
  <c r="J12" i="3"/>
  <c r="F12" i="3"/>
  <c r="G6" i="4" s="1"/>
  <c r="J11" i="3"/>
  <c r="F11" i="3" s="1"/>
  <c r="G5" i="4" s="1"/>
  <c r="J10" i="3"/>
  <c r="F10" i="3"/>
  <c r="G4" i="4" s="1"/>
  <c r="J9" i="3"/>
  <c r="F9" i="3" s="1"/>
  <c r="G3" i="4" s="1"/>
  <c r="J45" i="3" l="1"/>
  <c r="F45" i="3" s="1"/>
  <c r="J44" i="3"/>
  <c r="F44" i="3" s="1"/>
  <c r="F43" i="3"/>
  <c r="J42" i="3"/>
  <c r="F42" i="3" s="1"/>
  <c r="J41" i="3"/>
  <c r="F41" i="3"/>
  <c r="J40" i="3"/>
  <c r="F40" i="3" s="1"/>
  <c r="J23" i="3"/>
  <c r="F23" i="3" s="1"/>
  <c r="G17" i="4" s="1"/>
  <c r="J22" i="3"/>
  <c r="F22" i="3" s="1"/>
  <c r="G16" i="4" s="1"/>
  <c r="J21" i="3"/>
  <c r="F21" i="3"/>
  <c r="G15" i="4" s="1"/>
  <c r="J20" i="3"/>
  <c r="F20" i="3" s="1"/>
  <c r="G14" i="4" s="1"/>
  <c r="J19" i="3"/>
  <c r="F19" i="3" s="1"/>
  <c r="G13" i="4" s="1"/>
  <c r="J18" i="3"/>
  <c r="F18" i="3" s="1"/>
  <c r="G12" i="4" s="1"/>
  <c r="J46" i="3" l="1"/>
  <c r="F46" i="3" s="1"/>
  <c r="F55" i="3" l="1"/>
  <c r="F52" i="3"/>
  <c r="F54" i="3"/>
  <c r="F53" i="3"/>
  <c r="J49" i="3"/>
  <c r="F49" i="3" s="1"/>
  <c r="J50" i="3"/>
  <c r="F50" i="3" s="1"/>
  <c r="J51" i="3"/>
  <c r="F51" i="3"/>
  <c r="J48" i="3"/>
  <c r="F48" i="3" s="1"/>
  <c r="I47" i="3"/>
  <c r="I58" i="3" s="1"/>
  <c r="H47" i="3"/>
  <c r="H58" i="3" s="1"/>
  <c r="G47" i="3"/>
  <c r="J47" i="3" l="1"/>
  <c r="F47" i="3" s="1"/>
  <c r="G58" i="3"/>
  <c r="G59" i="3" s="1"/>
  <c r="H59" i="3"/>
  <c r="J58" i="3"/>
  <c r="F37" i="3"/>
  <c r="F36" i="3"/>
  <c r="F58" i="3" l="1"/>
  <c r="F30" i="3"/>
  <c r="J8" i="3" l="1"/>
  <c r="F8" i="3" s="1"/>
  <c r="G2" i="4" s="1"/>
  <c r="J35" i="3"/>
  <c r="F35" i="3" s="1"/>
  <c r="J34" i="3"/>
  <c r="F34" i="3" s="1"/>
  <c r="J33" i="3"/>
  <c r="F33" i="3" s="1"/>
  <c r="J32" i="3"/>
  <c r="F32" i="3" s="1"/>
  <c r="J31" i="3"/>
  <c r="F31" i="3" s="1"/>
  <c r="F17" i="3" l="1"/>
  <c r="G11" i="4" s="1"/>
  <c r="J16" i="3"/>
  <c r="F16" i="3" s="1"/>
  <c r="G10" i="4" s="1"/>
  <c r="F15" i="3"/>
  <c r="G9" i="4" s="1"/>
  <c r="G57" i="6" l="1"/>
  <c r="G58" i="6" s="1"/>
  <c r="H55" i="6"/>
  <c r="D55" i="6" s="1"/>
  <c r="D54" i="6"/>
  <c r="D53" i="6"/>
  <c r="D52" i="6"/>
  <c r="H51" i="6"/>
  <c r="D51" i="6" s="1"/>
  <c r="H50" i="6"/>
  <c r="D50" i="6" s="1"/>
  <c r="H49" i="6"/>
  <c r="D49" i="6" s="1"/>
  <c r="H48" i="6"/>
  <c r="D48" i="6" s="1"/>
  <c r="F47" i="6"/>
  <c r="H47" i="6" s="1"/>
  <c r="E47" i="6"/>
  <c r="E57" i="6" s="1"/>
  <c r="E58" i="6" s="1"/>
  <c r="H35" i="6"/>
  <c r="D35" i="6" s="1"/>
  <c r="H34" i="6"/>
  <c r="D34" i="6" s="1"/>
  <c r="H33" i="6"/>
  <c r="D33" i="6" s="1"/>
  <c r="D32" i="6"/>
  <c r="H31" i="6"/>
  <c r="H30" i="6"/>
  <c r="H29" i="6"/>
  <c r="D29" i="6" s="1"/>
  <c r="H28" i="6"/>
  <c r="D28" i="6" s="1"/>
  <c r="H27" i="6"/>
  <c r="D27" i="6" s="1"/>
  <c r="H26" i="6"/>
  <c r="D26" i="6" s="1"/>
  <c r="H25" i="6"/>
  <c r="D25" i="6" s="1"/>
  <c r="H24" i="6"/>
  <c r="D24" i="6" s="1"/>
  <c r="H23" i="6"/>
  <c r="D23" i="6" s="1"/>
  <c r="H22" i="6"/>
  <c r="D22" i="6" s="1"/>
  <c r="D21" i="6"/>
  <c r="H20" i="6"/>
  <c r="D20" i="6" s="1"/>
  <c r="H19" i="6"/>
  <c r="D19" i="6" s="1"/>
  <c r="H18" i="6"/>
  <c r="D18" i="6" s="1"/>
  <c r="H17" i="6"/>
  <c r="D17" i="6" s="1"/>
  <c r="H16" i="6"/>
  <c r="D16" i="6" s="1"/>
  <c r="D15" i="6"/>
  <c r="H14" i="6"/>
  <c r="D14" i="6" s="1"/>
  <c r="H13" i="6"/>
  <c r="D13" i="6" s="1"/>
  <c r="H12" i="6"/>
  <c r="D12" i="6" s="1"/>
  <c r="H11" i="6"/>
  <c r="D11" i="6" s="1"/>
  <c r="H10" i="6"/>
  <c r="D10" i="6" s="1"/>
  <c r="H9" i="6"/>
  <c r="D9" i="6" s="1"/>
  <c r="D8" i="6"/>
  <c r="D47" i="6" l="1"/>
  <c r="F57" i="6"/>
  <c r="F58" i="6" l="1"/>
  <c r="H58" i="6" s="1"/>
  <c r="D58" i="6" s="1"/>
  <c r="G48" i="4"/>
  <c r="G22" i="4" l="1"/>
  <c r="G47" i="4"/>
  <c r="G45" i="4"/>
  <c r="G43" i="4"/>
  <c r="G42" i="4"/>
  <c r="G39" i="4"/>
  <c r="G38" i="4"/>
  <c r="G37" i="4"/>
  <c r="G34" i="4"/>
  <c r="G33" i="4"/>
  <c r="G32" i="4"/>
  <c r="G31" i="4"/>
  <c r="G30" i="4"/>
  <c r="G29" i="4"/>
  <c r="G28" i="4"/>
  <c r="G27" i="4"/>
  <c r="G26" i="4"/>
  <c r="G25" i="4"/>
  <c r="G24" i="4"/>
  <c r="G23" i="4"/>
  <c r="G21" i="4"/>
  <c r="G20" i="4"/>
  <c r="G19" i="4"/>
  <c r="G35" i="4" l="1"/>
  <c r="G40" i="4"/>
  <c r="J59" i="3" l="1"/>
  <c r="G18" i="4" l="1"/>
  <c r="G36" i="4" l="1"/>
  <c r="G44" i="4"/>
  <c r="F59" i="3"/>
  <c r="G41" i="4" l="1"/>
</calcChain>
</file>

<file path=xl/sharedStrings.xml><?xml version="1.0" encoding="utf-8"?>
<sst xmlns="http://schemas.openxmlformats.org/spreadsheetml/2006/main" count="1177" uniqueCount="244">
  <si>
    <t>Код аналитической программной классификации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</si>
  <si>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</si>
  <si>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</si>
  <si>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</si>
  <si>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</si>
  <si>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</si>
  <si>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</si>
  <si>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</si>
  <si>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</si>
  <si>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МП</t>
  </si>
  <si>
    <t>Пп</t>
  </si>
  <si>
    <t>5</t>
  </si>
  <si>
    <t>Создание условий для устойчивого экономического развития</t>
  </si>
  <si>
    <t>Развитие  сельского хозяйства и расширение рынка  сельскохозяйственной продукции</t>
  </si>
  <si>
    <t>Создание условий для развития малого и среднего предпринимательства</t>
  </si>
  <si>
    <t>Отдел культуры, отдел архитектуры и жилищного строительства</t>
  </si>
  <si>
    <t>Развитие  потребительского рынка</t>
  </si>
  <si>
    <t>Создание благоприятных условий для привлечения  инвестиций</t>
  </si>
  <si>
    <t>отдел экономики, анализа, прогноза и инвестиций</t>
  </si>
  <si>
    <t>Поддержка  социально-ориентированных некоммерческих организаций</t>
  </si>
  <si>
    <t>01</t>
  </si>
  <si>
    <t>Развитие общего образования</t>
  </si>
  <si>
    <t>Заместитель главы Администрации по социальному развитию</t>
  </si>
  <si>
    <t>Управление образованием Администрации МО "Кезский район"</t>
  </si>
  <si>
    <t>Дополнительное образование и воспитание  детей</t>
  </si>
  <si>
    <t>Реализация молодежной политики</t>
  </si>
  <si>
    <t>Сектор по работе с молодежью</t>
  </si>
  <si>
    <t>Организация отдыха, оздоровления и занятости  детей и подростков и молодежи в МО "Кезский район"</t>
  </si>
  <si>
    <t>Создание условий для реализации муниципальной программы</t>
  </si>
  <si>
    <t>«Развитие образования и воспитание» на 2015-2020 годы</t>
  </si>
  <si>
    <t>Создание  условий для развития  физической культуры и спорта  в Кезском районе  на 2015-2020 годы</t>
  </si>
  <si>
    <t>Сектор по спорту, главы поселений, управление образованием</t>
  </si>
  <si>
    <t>Зам. Главы Администрации МО « Кезский район» по социальным вопросам</t>
  </si>
  <si>
    <t>Администрация МО «Кезский район»</t>
  </si>
  <si>
    <t>03</t>
  </si>
  <si>
    <t xml:space="preserve">«Развитие культуры» на 2015-2020 годы </t>
  </si>
  <si>
    <t>Зам. главы Администрации МО "Кезский район" по социальному развитию</t>
  </si>
  <si>
    <t>Организация библиотечного обслуживания населения</t>
  </si>
  <si>
    <t>Организация досуга, предоставление услуг организаций культуры и доступа к музейным фондам</t>
  </si>
  <si>
    <t>Сохранение, использование и популяризация объектов культурного наследия</t>
  </si>
  <si>
    <t xml:space="preserve">Развитие местного народного творчества </t>
  </si>
  <si>
    <t>Безопасность на 2015-2020 годы</t>
  </si>
  <si>
    <t xml:space="preserve">Предупреждение и ликвидация последствий чрезвычайных ситуаций, реализация мер пожарной безопасности </t>
  </si>
  <si>
    <t>Профилактика правонарушений и преступлений на территории МО " Кезский район"</t>
  </si>
  <si>
    <t>«Гармонизация межэтнических отношений и участие в профилактике экстремизма и терроризма».   на 2015-2020 годы</t>
  </si>
  <si>
    <t>09</t>
  </si>
  <si>
    <t>Муниципальное управление</t>
  </si>
  <si>
    <t xml:space="preserve"> Администрация МО "Кезский район"</t>
  </si>
  <si>
    <t>Организаия муниципального управления</t>
  </si>
  <si>
    <t>Управление муниципальным имуществом и земельными ресурсами</t>
  </si>
  <si>
    <t>Отдел имущественных отношений</t>
  </si>
  <si>
    <t>Архивное  дело</t>
  </si>
  <si>
    <t>Архивный отдел</t>
  </si>
  <si>
    <t>Создание условий для государственной регистрации актов гражданского состояния в муниципальном образовании «Кезский район» на 2015-2020 годы</t>
  </si>
  <si>
    <t>Отдел ЗАГС Администрации МО "Кезский раой"</t>
  </si>
  <si>
    <t>«Управление муниципальными финансами» на 2014-2020 годы</t>
  </si>
  <si>
    <t>Организация бюджетного процесса в муниципальном образовании «Кезский район»</t>
  </si>
  <si>
    <t>Зам.Главы Администрации МО «Кезский район» по финансовым вопросам-начальник управления финансов</t>
  </si>
  <si>
    <t>Управление финансов Администрации МО «Кезский район»</t>
  </si>
  <si>
    <t>Повышение эффективности бюджетных расходов и управления муниципальными финансами</t>
  </si>
  <si>
    <t>«Комплексные меры противодействия немедицинскому потреблению наркотических средств и их незаконному обороту в  МО «Кезский район»  на 2016-2020 годы».</t>
  </si>
  <si>
    <t>07</t>
  </si>
  <si>
    <t>Содержание и развитие муниципального хозяйства на 2015-2020 годы</t>
  </si>
  <si>
    <t xml:space="preserve">Зам. главы администрации, Отдел архитектуры, строительства и жилищной </t>
  </si>
  <si>
    <t>1</t>
  </si>
  <si>
    <t xml:space="preserve">Территориальное развитие </t>
  </si>
  <si>
    <t>2</t>
  </si>
  <si>
    <t>Содержание и развитие жилищного хозяйства</t>
  </si>
  <si>
    <t>3</t>
  </si>
  <si>
    <t xml:space="preserve">Содержание и развитие коммунальной инфраструктуры </t>
  </si>
  <si>
    <t>4</t>
  </si>
  <si>
    <t>Благоустройство и охрана окружающей среды</t>
  </si>
  <si>
    <t>Развитие транспортной системы</t>
  </si>
  <si>
    <t>04</t>
  </si>
  <si>
    <t>Социальная поддержка семьи и детей в муниципальном образовании «Кезский район»</t>
  </si>
  <si>
    <t>Отдел по делам семьи, опеки и попечительства</t>
  </si>
  <si>
    <t>Социальная поддержка старшего поколения</t>
  </si>
  <si>
    <t xml:space="preserve">Обеспечение жильем отдельных категорий граждан, стимулирование улучшения жилищных условий </t>
  </si>
  <si>
    <t xml:space="preserve">Отдел архитектуры и строительства </t>
  </si>
  <si>
    <t>Предоставление субсидий и льгот по оплате жилищно-комунальных услуг</t>
  </si>
  <si>
    <t>Содействие занятости населения МО "Кезский район"</t>
  </si>
  <si>
    <t>Управление экономикой Администрации МО « Кезский район»</t>
  </si>
  <si>
    <t>-</t>
  </si>
  <si>
    <t>Энергосбережение и повышение энергетической эффективности муниципального образования «Кезский район» на 2015-2020 годы</t>
  </si>
  <si>
    <t>Первый заместитель главы Администрации муниципального образования "Кезский район" по экономике, строительству и ЖКХ</t>
  </si>
  <si>
    <t>Отдел ЖКХ, благоустройства и дорожного хозяйства</t>
  </si>
  <si>
    <t>Форма 8.  Результаты оценки эффективности муниципальных  программ</t>
  </si>
  <si>
    <t>Развитие дошкольного образования</t>
  </si>
  <si>
    <t>Охрана здоровья и формирование здорового образа жизни населения, профилактика немедицинского потребления наркотиков и других психоактивных веществ</t>
  </si>
  <si>
    <t>7</t>
  </si>
  <si>
    <t>«Улучшение условий и охраны труда на 2017-2020 годы»</t>
  </si>
  <si>
    <t>Зам. Главы Администрации МО "Кезский район" по развитию сельских территорий</t>
  </si>
  <si>
    <t>отдел сельского хозяйства и продовольствия</t>
  </si>
  <si>
    <t>Форма 1. Отчет о достигнутых значениях целевых показателей (индикаторов) муниципальной программы</t>
  </si>
  <si>
    <t>№ п/п</t>
  </si>
  <si>
    <t>Наименование целевого показателя (индикатора)</t>
  </si>
  <si>
    <t>Единица измерения</t>
  </si>
  <si>
    <t xml:space="preserve"> Значения целевого показателя (индикатора)</t>
  </si>
  <si>
    <t>Отклонение факта на конец отчетного периода от плана на отчетный год</t>
  </si>
  <si>
    <t>% исполнения плана на отчетный год</t>
  </si>
  <si>
    <t>Темп роста (снижения) к уровню прошлого года, % (годов.)</t>
  </si>
  <si>
    <t>Обоснование отклонений значений целевого показателя (индикатора)</t>
  </si>
  <si>
    <t>Количество зарегистрированных многодетных семей</t>
  </si>
  <si>
    <t>семья</t>
  </si>
  <si>
    <t>Количество детей-сирот и детей оставшихся без попечения родителей</t>
  </si>
  <si>
    <t>чел.</t>
  </si>
  <si>
    <t>Количество детей-сирот и детей оставшихся без попечения родителей, переданных в отчетный период на воспитание в семьи</t>
  </si>
  <si>
    <t>Количество усыновленных (удочеренных)детей-сирот и детей, оставшихся без попечения родителей, взятых из госучереждений всех типов</t>
  </si>
  <si>
    <t>Количество родителей восстановленных в родительских правах</t>
  </si>
  <si>
    <t>%</t>
  </si>
  <si>
    <t xml:space="preserve">«Развитие культуры» </t>
  </si>
  <si>
    <t>Отдел культуры, туризма, спорта и молодежной политики Администрации муниципального образования "Кезский район"</t>
  </si>
  <si>
    <t>Сохранение, использование и популяризация объектов культурного наследия. Восстановление  воинских захоронений</t>
  </si>
  <si>
    <t>Заместитель главы Администрации МО "Кезский район" по социальному развитию</t>
  </si>
  <si>
    <t xml:space="preserve"> Муниципальная программа "Социальная поддержка населения"</t>
  </si>
  <si>
    <t xml:space="preserve">Зам. главы муниципального образования 
МО «Кезский район» по развитию сельских территорий                                                                                      
</t>
  </si>
  <si>
    <t>Отдел сельского хозяйства и продовольствия</t>
  </si>
  <si>
    <t xml:space="preserve">Отдел экономики, анализа, прогноза и инвестиций  </t>
  </si>
  <si>
    <t>Отдел экономики, анализа, прогноза и инвестиций</t>
  </si>
  <si>
    <t>Управление образования, отдел культуры,  сектор по работе с молодежью, отдел по делам семьи, опеки и попечительства</t>
  </si>
  <si>
    <r>
      <t xml:space="preserve">за </t>
    </r>
    <r>
      <rPr>
        <b/>
        <u/>
        <sz val="12"/>
        <color rgb="FF0000CC"/>
        <rFont val="Times New Roman"/>
        <family val="1"/>
        <charset val="204"/>
      </rPr>
      <t xml:space="preserve">2019 год </t>
    </r>
  </si>
  <si>
    <t>Руководитель Аппарата МО "Кезский район"</t>
  </si>
  <si>
    <t xml:space="preserve">"Охрана  здоровья и  формирование здорового образа жизни населения" </t>
  </si>
  <si>
    <t>Заместитель главы Администрации МО "Кезский район" по социальным вопросам</t>
  </si>
  <si>
    <t>Создание условий для оказания медицинской помощи населению, профилактика заболеваний и формирование здорового образа жизни</t>
  </si>
  <si>
    <t>Зам. главы Администрации по социальным вопросам</t>
  </si>
  <si>
    <t>Первый заместитель главы Администрации МО "Кезский район" по строительству и муниципальному хозяйству</t>
  </si>
  <si>
    <t>подпрограмма  "Содействие занятости населения"</t>
  </si>
  <si>
    <t>Количество участников общественных работ</t>
  </si>
  <si>
    <t>Количество трудоустроенных несовершеннолетних граждан</t>
  </si>
  <si>
    <t>НЕ   ЭФФЕКТИВНЫЕ</t>
  </si>
  <si>
    <t xml:space="preserve">Естественный прирост населения на 1000 чел. населения  </t>
  </si>
  <si>
    <t>неудовлетворительные</t>
  </si>
  <si>
    <r>
      <t xml:space="preserve">за </t>
    </r>
    <r>
      <rPr>
        <b/>
        <u/>
        <sz val="12"/>
        <color rgb="FF0000CC"/>
        <rFont val="Times New Roman"/>
        <family val="1"/>
        <charset val="204"/>
      </rPr>
      <t xml:space="preserve">2020 год </t>
    </r>
  </si>
  <si>
    <t>Отдел ГО и ЧС</t>
  </si>
  <si>
    <t>Администрация муниципального образования "Кезский район"</t>
  </si>
  <si>
    <t>зам. главы Администрации по строительству и ЖКХ</t>
  </si>
  <si>
    <t>«Улучшение условий и охраны труда на 2017-2024 годы»</t>
  </si>
  <si>
    <t>«Развитие образования и воспитание» на 2015-2024 годы</t>
  </si>
  <si>
    <t>Коды аналитической программной классификации</t>
  </si>
  <si>
    <t>Значения целевого показателя (индикатора)</t>
  </si>
  <si>
    <t>Темп роста (снижения) к уровню прошлого года, %[1]</t>
  </si>
  <si>
    <t>2020 год</t>
  </si>
  <si>
    <t>ед.</t>
  </si>
  <si>
    <t>подпрограмма "Социальная поддержка семьи  и детей в муниципальном образовании "Кезский район"</t>
  </si>
  <si>
    <t>В связи с несоответствием возраста детей требованиям кандидатов желающих усыновить, в связи с запретными мероприяиями в период COVID-19</t>
  </si>
  <si>
    <t>Большая миграция за пределы Кезского района в связи с отсутствием работы.</t>
  </si>
  <si>
    <t>06</t>
  </si>
  <si>
    <t>Снижение количества погибших людей при пожарах</t>
  </si>
  <si>
    <t>Нарушение правил пожарной безопасности</t>
  </si>
  <si>
    <t>Сокращение количества зарегистрированных чрезвычайных ситуаций</t>
  </si>
  <si>
    <t>Снижение количества гибели людей на водных объектах</t>
  </si>
  <si>
    <t xml:space="preserve">Нарушение правил безопасности на водных объектах </t>
  </si>
  <si>
    <t>Сокращение числа получивших травмы в результате пожаров</t>
  </si>
  <si>
    <r>
      <t xml:space="preserve">за </t>
    </r>
    <r>
      <rPr>
        <b/>
        <u/>
        <sz val="12"/>
        <color rgb="FF0000CC"/>
        <rFont val="Times New Roman"/>
        <family val="1"/>
        <charset val="204"/>
      </rPr>
      <t xml:space="preserve">2021 год </t>
    </r>
  </si>
  <si>
    <t>План на 2021 год</t>
  </si>
  <si>
    <t>2021 год</t>
  </si>
  <si>
    <t>В течение 2021 года восстановленных в родительских правах нет, в связи с их отказом на восстановление, ( в связи с предоставлением жилья детям - сиротам)</t>
  </si>
  <si>
    <t>нет</t>
  </si>
  <si>
    <t>Организация отдыха, оздоровления и занятости детей, подростков и молодежи в МО "Кезский район" на 2015-2024г.г.</t>
  </si>
  <si>
    <t>Увеличение количества многодетных семей в  связи с увеличением мер социальной поддержки многодетным семьям. Так, с 1 марта 2021 года питание детей из многодетных семей, учащихся общеобразовательных учреждений  Удмуртской Республики стало без учета доходов семьи, в связи с чем, многодетные семьи, чьи доходы  превышают прожиточный минимум, обращались за оформлением удостоверения многодетного родителя</t>
  </si>
  <si>
    <t>В 2021 году на  учете в отделе по делам семьи, опеки и попечительства состоит  53  чел. из числа детей - сирот и детей оставшихся без попечения родителей. В течение 2021 года  были сняты с учета 16  чел.,  сокращение  их числа связано  с тем, что   12 чел сняты  в связи с совершеннолетием, 3 чел. -  в связи с  освобождением  матери  из мест мест лишения свободы, 1 чел- в связи с переменой места жительства..</t>
  </si>
  <si>
    <t xml:space="preserve">В течение  2021 года выявлено 6 детей, оставшихся без попечения родителей. 4 детей устроены в замещающие семьи. 2  направлены в госучреждение, в связи с отказом родственников принять  их  на воспитание в семью. </t>
  </si>
  <si>
    <t xml:space="preserve">  За отчетный период для организации и проведения общественных работ заключены 15 договоров с работодателями  Кезского района. 
Трудоустроен 21 безработный гражданин.   Завершили участие 21 человек. Средняя продолжительность участия в общественных работах составила 0,53 месяца. Договора заключены  по таким видам работ как:  уборка производственных и служебных помещений, выполнение подсобных  неквалифицированных работ.
	Активными участниками в организации и проведении общественных работ стали такие предприятия как:  ИП Касимова Л.В., Кезское ПО №1, БУЗ Кезская ЦРБ, МБДОУ ЦРР - ДЕТСКИЙ САД N 3 "УЛЫБКА" и др.
</t>
  </si>
  <si>
    <t>Заключены  11  договоров  и  трудоустроены 57  школьников  по спецпрограмме «Временное трудоустройство несовершеннолетних граждан в возрасте от 14 до 18 лет в свободное от учебы время» в Кезское ПО№3, Новоунтемская ООШ, Александровская СОШ, Кабалудская СОШ, ЦДТ, Кезская СОШ №1, МБУ Надежда  по профессиям фасовщик, подсобный рабочий, аниматор.  Средний период участия 0,62 месяца. Проблема трудоустройства несовершеннолетних.   Причинами не выполнения плана является не желание возможных работодателей, привлекать средства на трудоустройство школьников; нести полную ответственность за жизнь и здоровье несовершеннолетних во время реализации программы.</t>
  </si>
  <si>
    <r>
      <t xml:space="preserve">по состоянию на </t>
    </r>
    <r>
      <rPr>
        <b/>
        <u/>
        <sz val="14"/>
        <color rgb="FF0000CC"/>
        <rFont val="Times New Roman"/>
        <family val="1"/>
        <charset val="204"/>
      </rPr>
      <t xml:space="preserve">01.01.2022 г. </t>
    </r>
  </si>
  <si>
    <r>
      <t xml:space="preserve">за </t>
    </r>
    <r>
      <rPr>
        <b/>
        <u/>
        <sz val="12"/>
        <color rgb="FF0000CC"/>
        <rFont val="Times New Roman"/>
        <family val="1"/>
        <charset val="204"/>
      </rPr>
      <t xml:space="preserve">2022 год </t>
    </r>
  </si>
  <si>
    <t>Отчет о достигнутых значениях целевых показателей (индикаторов) муниципальной программы за 12 месяцев 2022 года</t>
  </si>
  <si>
    <t xml:space="preserve">Организация отдыха, оздоровления и занятости  детей и подростков и молодежи </t>
  </si>
  <si>
    <t>Удельный вес детей, подростков и молодежи, охваченных всеми формами отдыха, оздоровления и занятости (к общему числу детей от 6,5 до 18 лет), в том числе однодневными походами и экскурсиями</t>
  </si>
  <si>
    <t>Удельный вес детей, подростков и молодежи, находящихся в трудной жизненной ситуации, охваченных всеми формами отдыха, оздоровления и занятости(к общему числу детей,охваченных всеми формами отдыха и оздоровления), в том числе однодневными походами и экскурсиями</t>
  </si>
  <si>
    <t>Удельный вес детей, подростков и молодежи, состоящих на различных видах профилактического учета, охваченных всеми формами отдыха, оздоровления и занятости (к общему числу детей, состоящих на различных видах профилактического учета), в том числе однодневными походами и экскурсиями</t>
  </si>
  <si>
    <t>План на 2022 год</t>
  </si>
  <si>
    <t>2022 год</t>
  </si>
  <si>
    <t>«Управление муниципальными финансами» на 2022-2025 годы</t>
  </si>
  <si>
    <t>Первый зам Главы Администрации по строительству и жилищно-коммунальному хозяйству</t>
  </si>
  <si>
    <t>Руководитель Аппарата муниципального образования "Муниципальный округ Кезский район Удмуртской Республики"</t>
  </si>
  <si>
    <t>Создание  условий для развития  физической культуры и спорта  в Кезском районе  на 2022-2025 годы</t>
  </si>
  <si>
    <t>«Развитие образования и воспитание» на 2022-2025 годы</t>
  </si>
  <si>
    <t>Содержание и развитие муниципального хозяйства на 2022-2025 годы</t>
  </si>
  <si>
    <t>«Гармонизация межэтнических отношений и участие в профилактике экстремизма и терроризма».   на 2022-2025 годы</t>
  </si>
  <si>
    <t>Энергосбережение и повышение энергетической эффективности муниципального образования «Кезский район» на 2022-2025 годы</t>
  </si>
  <si>
    <t>Создание условий для государственной регистрации актов гражданского состояния в муниципальном образовании «Кезский район» на 2022-2025 годы</t>
  </si>
  <si>
    <t>«Комплексные меры противодействия немедицинскому потреблению наркотических средств и их незаконному обороту в  МО «Кезский район»  на 2022-2025 годы».</t>
  </si>
  <si>
    <t>«Улучшение условий и охраны труда на 2022-2025 годы»</t>
  </si>
  <si>
    <t>Безопасность на 2022-2025 годы</t>
  </si>
  <si>
    <t>Энергосбережение и повышение энергетической эффективности на 2022-2025 годы</t>
  </si>
  <si>
    <t>«Комплексные меры противодействия немедицинскому потреблению наркотических средств и их незаконному обороту на 2022-2025 годы».</t>
  </si>
  <si>
    <t xml:space="preserve"> Муниципальная программа "Социальная поддержка населения на 2022 – 2025 годы"</t>
  </si>
  <si>
    <t>"Сохранение здоровья и  формирование здорового образа жизни населения" на 2022-2025 годы</t>
  </si>
  <si>
    <t>Формирование современной городской среды на территории муниципального образования «Муниципальный округ Кезский район Удмуртской Республики»  на 2018-2024 годы</t>
  </si>
  <si>
    <t>Первый заместитель главы Администрации муниципального образования «Кезский район»  по строительству  и коммунальному хозяйству</t>
  </si>
  <si>
    <t>«Развитие образования и воспитание» на 2022-2026 годы</t>
  </si>
  <si>
    <t>Дерендяева Л.В.</t>
  </si>
  <si>
    <t>Управление образования Администрации  Кезского района</t>
  </si>
  <si>
    <t>Дополнительное образование и воспитание детей</t>
  </si>
  <si>
    <t xml:space="preserve">Организация отдыха, оздоровления и занятости детей, 
подростков и молодежи
</t>
  </si>
  <si>
    <t>"Сохранение здоровья и  формирование здорового образа жизни населения на 2022-2025 годы в МО "Кезский район"</t>
  </si>
  <si>
    <t>Администрация МО « Кезский район»</t>
  </si>
  <si>
    <t>Ведущий специалист-эксперт по вопросам семейной политики Управления образования Администрации муниципального образования «Муниципальный округ Кезский район Удмуртской Республики»</t>
  </si>
  <si>
    <t>Отдел экономики, анализа, прогноза и инвестиций Администрации МО « Кезский район»</t>
  </si>
  <si>
    <t>"Безопасность "</t>
  </si>
  <si>
    <t>Подпрограмма "Предупреждение и ликвидация последствий чрезвычайных ситуаций, реализация мер пожарной безопасности"</t>
  </si>
  <si>
    <t xml:space="preserve">Зам. Главы Администрации  муниципального образования «Муниципальный округ Кезский район » по социальному развитию </t>
  </si>
  <si>
    <t>Отдел по делам ГО и ЧС</t>
  </si>
  <si>
    <t>Комиссия по делам несовершеннолетних и защите их прав при Администрации муниципального образования « Муниципальный округ Кезский район Удмуртской Республики»</t>
  </si>
  <si>
    <t xml:space="preserve">Подпрограмма «Гармонизация межэтнических отношений и участие в профилактике экстремизма и терроризма» </t>
  </si>
  <si>
    <t>Отдел культуры, спорта, туризма и молодежной политики</t>
  </si>
  <si>
    <r>
      <t>Подпрограмма «</t>
    </r>
    <r>
      <rPr>
        <sz val="9"/>
        <color indexed="8"/>
        <rFont val="Times New Roman"/>
        <family val="1"/>
        <charset val="204"/>
      </rPr>
      <t>Профилактика правонарушений»</t>
    </r>
  </si>
  <si>
    <t>Содержание и развитие муниципального хозяйства</t>
  </si>
  <si>
    <t>Первый заместитель  Администрации муниципального образования «Муниципальный округ Кезский район Удмуртской Республики» по строительству и жилищно- коммунальному хозяйству</t>
  </si>
  <si>
    <t xml:space="preserve">отдела архитектуры,
жилищно-коммунального и дорожного хозяйства
Администрации Кезского района»        </t>
  </si>
  <si>
    <t xml:space="preserve"> Администрация Кезского района</t>
  </si>
  <si>
    <t xml:space="preserve">«Управление муниципальными финансами» </t>
  </si>
  <si>
    <t>Начальник управления финансов</t>
  </si>
  <si>
    <t>Управление финансов Администрации Кезского района</t>
  </si>
  <si>
    <t>Улучшение условий и охраны труда на 2022-2025 годы</t>
  </si>
  <si>
    <t>Администрация муниципального образования «Кезский район»</t>
  </si>
  <si>
    <t>Отдел сельского хозяйства и продовольствия  Администрации МО «Кезский район»</t>
  </si>
  <si>
    <t>смертность  трудоспособного населения</t>
  </si>
  <si>
    <t>чел</t>
  </si>
  <si>
    <t xml:space="preserve">Увеличение связи с несвоевременном обращении за медицинской помощью. Смертность лиц трудоспособного возраста  за 2023 год составила  7,9 на 1000 лиц трудоспособного возраста, в 2022 году – 6,0 (по УР- 6,0 в 2022 году) , в абсолютных цифрах умерло 70 и 56 человек  соответственно.
     	Структура смертности лиц трудоспособного возраста в этом году немного изменилась: 
-1 место - смертность от сердечно-сосудистой патологии;
-2 место – смертность от внешних причин (число суицидов выросло в 2 раза с 4 до 8 смертей);
- 3 место, в связи со значительным ростом (более чем в 2 раза), поднялась смертность от заболеваний ЖКТ. Умерло 12 человек: 10 мужчин и 2 женщины. Половина из них скончалась от циррозов печени, в том числе алкогольных. 
- 4 место - смертность от злокачественных новообразований.  В отличие от общей смертности, смертность мужчин трудоспособного возраста в 10 раз превышает смертность женщин. </t>
  </si>
  <si>
    <t>План на 2023 год</t>
  </si>
  <si>
    <t>2023 год</t>
  </si>
  <si>
    <t>Смертность от новообразований на 100 тыс. населения,</t>
  </si>
  <si>
    <t>Увеличение связи с несвоевременном обращении за медицинской помощью</t>
  </si>
  <si>
    <t>Смертность от самоубийств, на 100 тыс. населения,</t>
  </si>
  <si>
    <t>случ.</t>
  </si>
  <si>
    <t xml:space="preserve">Рост произошел за счет суицидов, которые увеличились практически в 2 раза с 7 (в 2022 году) до 13 человек в 2023 году. </t>
  </si>
  <si>
    <t>обеспеченность населения врачами</t>
  </si>
  <si>
    <t>на 10000 населения</t>
  </si>
  <si>
    <t>Не хватка узких специалистов, выпусники медицинских учреждений не возвращаются</t>
  </si>
  <si>
    <t xml:space="preserve">Площадь земельных участков, очищенных  от борщевика Сосновского </t>
  </si>
  <si>
    <t>га</t>
  </si>
  <si>
    <t>программа распространяется на муниципальные земельные участки с установленными границами и правами собственности. Выполнено в рамках выделленных финансовых средств</t>
  </si>
  <si>
    <t>Капитальный ремонт и ремонт автомобильных дорог общего пользования местного значения, км</t>
  </si>
  <si>
    <t>км.</t>
  </si>
  <si>
    <t>в 2023 году ремонт а/ дорог проводился не значительный ввиду отсутствия финансовых средств.проведен ремонт 0,753 км участков ул. Рабочая (360 метров), Ленина (177 метров), Кирова (120 метров) п. Кез;</t>
  </si>
  <si>
    <r>
      <t xml:space="preserve">за </t>
    </r>
    <r>
      <rPr>
        <b/>
        <u/>
        <sz val="12"/>
        <color rgb="FF0000CC"/>
        <rFont val="Times New Roman"/>
        <family val="1"/>
        <charset val="204"/>
      </rPr>
      <t xml:space="preserve">2023 год </t>
    </r>
  </si>
  <si>
    <t>Недостаточное финансирование.</t>
  </si>
  <si>
    <t>Данное мероприятие затруднено тем, что у семей, находящиеся в трудной жизненной ситуациии, низкая платежеспособность, поэтому детей из данной категории очень сложно привлечь к мероприятиям летнего отдыха.</t>
  </si>
  <si>
    <t>«Создание условий для оказания медицинской помощи населению, профилактика заболеваний и формирование здорового образа жизни» за 2023 год</t>
  </si>
  <si>
    <t>02</t>
  </si>
  <si>
    <t>Доля граждан, использующих механизм получения муниципальных услуг в электронной форме, в процентах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</si>
</sst>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"/>
    <numFmt numFmtId="166" formatCode="0.000"/>
    <numFmt numFmtId="167" formatCode="#,##0.000"/>
  </numFmts>
  <fonts count="5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b/>
      <u/>
      <sz val="12"/>
      <color rgb="FF0000CC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CC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1"/>
      <color rgb="FF0000CC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2"/>
      <color rgb="FF0000CC"/>
      <name val="Times New Roman"/>
      <family val="1"/>
      <charset val="204"/>
    </font>
    <font>
      <sz val="8.5"/>
      <color rgb="FF0000CC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sz val="14"/>
      <color rgb="FF0000CC"/>
      <name val="Times New Roman"/>
      <family val="1"/>
      <charset val="204"/>
    </font>
    <font>
      <sz val="14"/>
      <color rgb="FF0000CC"/>
      <name val="Calibri"/>
      <family val="2"/>
      <charset val="204"/>
      <scheme val="minor"/>
    </font>
    <font>
      <sz val="14"/>
      <color rgb="FF0000CC"/>
      <name val="Calibri"/>
      <family val="2"/>
      <charset val="204"/>
    </font>
    <font>
      <sz val="9"/>
      <color rgb="FF0000CC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name val="Arial"/>
      <family val="2"/>
      <charset val="204"/>
    </font>
    <font>
      <b/>
      <sz val="9"/>
      <color rgb="FF00000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8.5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6A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595959"/>
      </left>
      <right style="medium">
        <color rgb="FF595959"/>
      </right>
      <top/>
      <bottom style="medium">
        <color rgb="FF595959"/>
      </bottom>
      <diagonal/>
    </border>
    <border>
      <left/>
      <right style="medium">
        <color rgb="FF595959"/>
      </right>
      <top/>
      <bottom style="medium">
        <color rgb="FF595959"/>
      </bottom>
      <diagonal/>
    </border>
    <border>
      <left/>
      <right/>
      <top/>
      <bottom style="medium">
        <color rgb="FF595959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medium">
        <color rgb="FF595959"/>
      </left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 style="medium">
        <color rgb="FF595959"/>
      </right>
      <top style="medium">
        <color rgb="FF595959"/>
      </top>
      <bottom style="medium">
        <color rgb="FF595959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3"/>
      </right>
      <top/>
      <bottom style="medium">
        <color indexed="63"/>
      </bottom>
      <diagonal/>
    </border>
    <border>
      <left/>
      <right style="medium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3"/>
      </left>
      <right style="medium">
        <color indexed="63"/>
      </right>
      <top/>
      <bottom style="medium">
        <color indexed="63"/>
      </bottom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26" fillId="0" borderId="0" applyNumberFormat="0" applyFill="0" applyBorder="0" applyAlignment="0" applyProtection="0"/>
  </cellStyleXfs>
  <cellXfs count="546">
    <xf numFmtId="0" fontId="0" fillId="0" borderId="0" xfId="0"/>
    <xf numFmtId="0" fontId="1" fillId="0" borderId="0" xfId="0" applyFont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5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top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top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justify" vertical="center"/>
    </xf>
    <xf numFmtId="0" fontId="6" fillId="2" borderId="4" xfId="0" applyFont="1" applyFill="1" applyBorder="1" applyAlignment="1">
      <alignment horizontal="center"/>
    </xf>
    <xf numFmtId="0" fontId="7" fillId="2" borderId="1" xfId="0" applyFont="1" applyFill="1" applyBorder="1"/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9" fontId="8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2" fontId="9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justify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justify" vertical="top" wrapText="1"/>
    </xf>
    <xf numFmtId="0" fontId="6" fillId="0" borderId="4" xfId="0" applyFont="1" applyBorder="1" applyAlignment="1">
      <alignment wrapText="1"/>
    </xf>
    <xf numFmtId="0" fontId="7" fillId="2" borderId="8" xfId="0" applyFont="1" applyFill="1" applyBorder="1" applyAlignment="1">
      <alignment vertical="top" wrapText="1"/>
    </xf>
    <xf numFmtId="0" fontId="6" fillId="0" borderId="0" xfId="0" applyFont="1"/>
    <xf numFmtId="4" fontId="6" fillId="0" borderId="0" xfId="0" applyNumberFormat="1" applyFont="1"/>
    <xf numFmtId="2" fontId="6" fillId="0" borderId="0" xfId="0" applyNumberFormat="1" applyFont="1"/>
    <xf numFmtId="0" fontId="8" fillId="2" borderId="7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justify" vertical="top" wrapText="1"/>
    </xf>
    <xf numFmtId="1" fontId="2" fillId="3" borderId="4" xfId="0" applyNumberFormat="1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6" fillId="2" borderId="7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top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/>
    <xf numFmtId="1" fontId="7" fillId="3" borderId="0" xfId="0" applyNumberFormat="1" applyFont="1" applyFill="1"/>
    <xf numFmtId="0" fontId="6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/>
    </xf>
    <xf numFmtId="2" fontId="9" fillId="4" borderId="3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2" fontId="4" fillId="4" borderId="4" xfId="0" applyNumberFormat="1" applyFont="1" applyFill="1" applyBorder="1" applyAlignment="1">
      <alignment horizontal="center" vertical="center"/>
    </xf>
    <xf numFmtId="2" fontId="9" fillId="2" borderId="7" xfId="0" applyNumberFormat="1" applyFont="1" applyFill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/>
    </xf>
    <xf numFmtId="0" fontId="13" fillId="0" borderId="0" xfId="0" applyFont="1"/>
    <xf numFmtId="164" fontId="4" fillId="0" borderId="4" xfId="0" applyNumberFormat="1" applyFont="1" applyBorder="1" applyAlignment="1">
      <alignment vertical="top" wrapText="1"/>
    </xf>
    <xf numFmtId="4" fontId="4" fillId="0" borderId="4" xfId="0" applyNumberFormat="1" applyFont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vertical="center" wrapText="1"/>
    </xf>
    <xf numFmtId="164" fontId="2" fillId="5" borderId="4" xfId="0" applyNumberFormat="1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4" fontId="2" fillId="5" borderId="4" xfId="0" applyNumberFormat="1" applyFont="1" applyFill="1" applyBorder="1" applyAlignment="1">
      <alignment horizontal="center" vertical="center" wrapText="1"/>
    </xf>
    <xf numFmtId="4" fontId="2" fillId="5" borderId="4" xfId="0" applyNumberFormat="1" applyFont="1" applyFill="1" applyBorder="1" applyAlignment="1">
      <alignment horizontal="center" vertical="center"/>
    </xf>
    <xf numFmtId="2" fontId="4" fillId="0" borderId="4" xfId="0" applyNumberFormat="1" applyFont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justify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2" fillId="5" borderId="4" xfId="0" applyNumberFormat="1" applyFont="1" applyFill="1" applyBorder="1" applyAlignment="1">
      <alignment horizontal="center" vertical="top" wrapText="1"/>
    </xf>
    <xf numFmtId="3" fontId="4" fillId="0" borderId="4" xfId="0" applyNumberFormat="1" applyFont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3" fontId="2" fillId="5" borderId="4" xfId="0" applyNumberFormat="1" applyFont="1" applyFill="1" applyBorder="1" applyAlignment="1">
      <alignment horizontal="center" vertical="center"/>
    </xf>
    <xf numFmtId="1" fontId="4" fillId="0" borderId="4" xfId="0" applyNumberFormat="1" applyFont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top" wrapText="1"/>
    </xf>
    <xf numFmtId="2" fontId="15" fillId="4" borderId="4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1" fontId="15" fillId="4" borderId="4" xfId="0" applyNumberFormat="1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 vertical="center" wrapText="1"/>
    </xf>
    <xf numFmtId="3" fontId="17" fillId="0" borderId="4" xfId="0" applyNumberFormat="1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17" fillId="0" borderId="4" xfId="0" applyFont="1" applyBorder="1" applyAlignment="1">
      <alignment horizontal="center" vertical="center" wrapText="1"/>
    </xf>
    <xf numFmtId="0" fontId="6" fillId="5" borderId="4" xfId="0" applyFont="1" applyFill="1" applyBorder="1" applyAlignment="1">
      <alignment vertical="top" wrapText="1"/>
    </xf>
    <xf numFmtId="0" fontId="7" fillId="5" borderId="4" xfId="0" applyFont="1" applyFill="1" applyBorder="1" applyAlignment="1">
      <alignment vertical="top" wrapText="1"/>
    </xf>
    <xf numFmtId="0" fontId="7" fillId="5" borderId="4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top" wrapText="1"/>
    </xf>
    <xf numFmtId="4" fontId="17" fillId="0" borderId="4" xfId="0" applyNumberFormat="1" applyFont="1" applyBorder="1" applyAlignment="1">
      <alignment horizontal="center" vertical="center" wrapText="1"/>
    </xf>
    <xf numFmtId="1" fontId="2" fillId="5" borderId="4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top" wrapText="1"/>
    </xf>
    <xf numFmtId="0" fontId="19" fillId="0" borderId="0" xfId="0" applyFont="1"/>
    <xf numFmtId="2" fontId="20" fillId="0" borderId="4" xfId="0" applyNumberFormat="1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2" fontId="10" fillId="5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top" wrapText="1"/>
    </xf>
    <xf numFmtId="4" fontId="21" fillId="5" borderId="4" xfId="0" applyNumberFormat="1" applyFont="1" applyFill="1" applyBorder="1" applyAlignment="1">
      <alignment horizontal="center" vertical="center" wrapText="1"/>
    </xf>
    <xf numFmtId="4" fontId="21" fillId="5" borderId="4" xfId="0" applyNumberFormat="1" applyFont="1" applyFill="1" applyBorder="1" applyAlignment="1">
      <alignment horizontal="center" vertical="center"/>
    </xf>
    <xf numFmtId="4" fontId="22" fillId="0" borderId="4" xfId="0" applyNumberFormat="1" applyFont="1" applyBorder="1" applyAlignment="1">
      <alignment horizontal="center" vertical="center" wrapText="1"/>
    </xf>
    <xf numFmtId="4" fontId="22" fillId="4" borderId="4" xfId="0" applyNumberFormat="1" applyFont="1" applyFill="1" applyBorder="1" applyAlignment="1">
      <alignment horizontal="center" vertical="center" wrapText="1"/>
    </xf>
    <xf numFmtId="3" fontId="22" fillId="4" borderId="4" xfId="0" applyNumberFormat="1" applyFont="1" applyFill="1" applyBorder="1" applyAlignment="1">
      <alignment horizontal="center" vertical="center" wrapText="1"/>
    </xf>
    <xf numFmtId="3" fontId="22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164" fontId="12" fillId="0" borderId="4" xfId="0" applyNumberFormat="1" applyFont="1" applyBorder="1" applyAlignment="1">
      <alignment vertical="top" wrapText="1"/>
    </xf>
    <xf numFmtId="0" fontId="12" fillId="0" borderId="4" xfId="0" applyFont="1" applyBorder="1" applyAlignment="1">
      <alignment horizontal="center" vertical="top" wrapText="1"/>
    </xf>
    <xf numFmtId="0" fontId="10" fillId="5" borderId="4" xfId="0" applyFont="1" applyFill="1" applyBorder="1" applyAlignment="1">
      <alignment horizontal="justify" vertical="top" wrapText="1"/>
    </xf>
    <xf numFmtId="164" fontId="10" fillId="5" borderId="4" xfId="0" applyNumberFormat="1" applyFont="1" applyFill="1" applyBorder="1" applyAlignment="1">
      <alignment vertical="top" wrapText="1"/>
    </xf>
    <xf numFmtId="0" fontId="10" fillId="5" borderId="4" xfId="0" applyFont="1" applyFill="1" applyBorder="1" applyAlignment="1">
      <alignment horizontal="justify" vertical="center" wrapText="1"/>
    </xf>
    <xf numFmtId="165" fontId="2" fillId="5" borderId="4" xfId="0" applyNumberFormat="1" applyFont="1" applyFill="1" applyBorder="1" applyAlignment="1">
      <alignment horizontal="center" vertical="top" wrapText="1"/>
    </xf>
    <xf numFmtId="49" fontId="10" fillId="5" borderId="4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vertical="center" wrapText="1"/>
    </xf>
    <xf numFmtId="0" fontId="10" fillId="5" borderId="4" xfId="0" applyFont="1" applyFill="1" applyBorder="1" applyAlignment="1">
      <alignment vertical="top" wrapText="1"/>
    </xf>
    <xf numFmtId="49" fontId="12" fillId="0" borderId="4" xfId="0" applyNumberFormat="1" applyFont="1" applyBorder="1" applyAlignment="1">
      <alignment horizontal="center" vertical="center"/>
    </xf>
    <xf numFmtId="0" fontId="23" fillId="5" borderId="4" xfId="0" applyFont="1" applyFill="1" applyBorder="1" applyAlignment="1">
      <alignment horizontal="center" vertical="center" wrapText="1"/>
    </xf>
    <xf numFmtId="164" fontId="21" fillId="5" borderId="4" xfId="0" applyNumberFormat="1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top" wrapText="1"/>
    </xf>
    <xf numFmtId="0" fontId="12" fillId="5" borderId="4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49" fontId="10" fillId="5" borderId="4" xfId="0" applyNumberFormat="1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left" vertical="top" wrapText="1"/>
    </xf>
    <xf numFmtId="49" fontId="12" fillId="0" borderId="4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4" xfId="0" applyFont="1" applyBorder="1" applyAlignment="1">
      <alignment wrapText="1"/>
    </xf>
    <xf numFmtId="0" fontId="12" fillId="0" borderId="4" xfId="0" applyFont="1" applyBorder="1"/>
    <xf numFmtId="4" fontId="10" fillId="5" borderId="4" xfId="0" applyNumberFormat="1" applyFont="1" applyFill="1" applyBorder="1" applyAlignment="1">
      <alignment horizontal="center" vertical="center" wrapText="1"/>
    </xf>
    <xf numFmtId="4" fontId="10" fillId="5" borderId="4" xfId="0" applyNumberFormat="1" applyFont="1" applyFill="1" applyBorder="1" applyAlignment="1">
      <alignment horizontal="center" vertical="center"/>
    </xf>
    <xf numFmtId="2" fontId="12" fillId="0" borderId="4" xfId="0" applyNumberFormat="1" applyFont="1" applyBorder="1" applyAlignment="1">
      <alignment horizontal="center" vertical="center" wrapText="1"/>
    </xf>
    <xf numFmtId="4" fontId="12" fillId="0" borderId="4" xfId="0" applyNumberFormat="1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top" wrapText="1"/>
    </xf>
    <xf numFmtId="2" fontId="12" fillId="5" borderId="4" xfId="0" applyNumberFormat="1" applyFont="1" applyFill="1" applyBorder="1" applyAlignment="1">
      <alignment horizontal="center" vertical="center"/>
    </xf>
    <xf numFmtId="165" fontId="12" fillId="5" borderId="4" xfId="0" applyNumberFormat="1" applyFont="1" applyFill="1" applyBorder="1" applyAlignment="1">
      <alignment horizontal="center" vertical="center"/>
    </xf>
    <xf numFmtId="2" fontId="12" fillId="5" borderId="4" xfId="0" applyNumberFormat="1" applyFont="1" applyFill="1" applyBorder="1" applyAlignment="1">
      <alignment horizontal="center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left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left" vertical="center" wrapText="1"/>
    </xf>
    <xf numFmtId="2" fontId="22" fillId="0" borderId="4" xfId="0" applyNumberFormat="1" applyFont="1" applyBorder="1" applyAlignment="1">
      <alignment horizontal="center" vertical="center" wrapText="1"/>
    </xf>
    <xf numFmtId="2" fontId="22" fillId="4" borderId="3" xfId="0" applyNumberFormat="1" applyFont="1" applyFill="1" applyBorder="1" applyAlignment="1">
      <alignment horizontal="center" vertical="center" wrapText="1"/>
    </xf>
    <xf numFmtId="2" fontId="22" fillId="0" borderId="4" xfId="0" applyNumberFormat="1" applyFont="1" applyBorder="1" applyAlignment="1">
      <alignment horizontal="center" vertical="center"/>
    </xf>
    <xf numFmtId="2" fontId="22" fillId="4" borderId="4" xfId="0" applyNumberFormat="1" applyFont="1" applyFill="1" applyBorder="1" applyAlignment="1">
      <alignment horizontal="center" vertical="center" wrapText="1"/>
    </xf>
    <xf numFmtId="2" fontId="22" fillId="4" borderId="4" xfId="0" applyNumberFormat="1" applyFont="1" applyFill="1" applyBorder="1" applyAlignment="1">
      <alignment horizontal="center" vertical="center"/>
    </xf>
    <xf numFmtId="4" fontId="25" fillId="3" borderId="4" xfId="0" applyNumberFormat="1" applyFont="1" applyFill="1" applyBorder="1" applyAlignment="1">
      <alignment horizontal="center" vertical="center" wrapText="1"/>
    </xf>
    <xf numFmtId="4" fontId="25" fillId="3" borderId="4" xfId="0" applyNumberFormat="1" applyFont="1" applyFill="1" applyBorder="1" applyAlignment="1">
      <alignment horizontal="center" vertical="center"/>
    </xf>
    <xf numFmtId="2" fontId="22" fillId="3" borderId="4" xfId="0" applyNumberFormat="1" applyFont="1" applyFill="1" applyBorder="1" applyAlignment="1">
      <alignment horizontal="center" vertical="center" wrapText="1"/>
    </xf>
    <xf numFmtId="2" fontId="22" fillId="3" borderId="4" xfId="0" applyNumberFormat="1" applyFont="1" applyFill="1" applyBorder="1" applyAlignment="1">
      <alignment horizontal="center" vertical="center"/>
    </xf>
    <xf numFmtId="2" fontId="24" fillId="0" borderId="4" xfId="0" applyNumberFormat="1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4" fillId="4" borderId="5" xfId="0" applyFont="1" applyFill="1" applyBorder="1" applyAlignment="1">
      <alignment horizontal="center" vertical="top" wrapText="1"/>
    </xf>
    <xf numFmtId="2" fontId="24" fillId="4" borderId="5" xfId="0" applyNumberFormat="1" applyFont="1" applyFill="1" applyBorder="1" applyAlignment="1">
      <alignment horizontal="center" vertical="top" wrapText="1"/>
    </xf>
    <xf numFmtId="4" fontId="17" fillId="5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2" fontId="24" fillId="7" borderId="4" xfId="0" applyNumberFormat="1" applyFont="1" applyFill="1" applyBorder="1" applyAlignment="1">
      <alignment horizontal="center" vertical="top" wrapText="1"/>
    </xf>
    <xf numFmtId="0" fontId="24" fillId="7" borderId="4" xfId="0" applyFont="1" applyFill="1" applyBorder="1" applyAlignment="1">
      <alignment horizontal="center" vertical="top" wrapText="1"/>
    </xf>
    <xf numFmtId="49" fontId="4" fillId="7" borderId="4" xfId="0" applyNumberFormat="1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vertical="center" wrapText="1"/>
    </xf>
    <xf numFmtId="164" fontId="12" fillId="7" borderId="4" xfId="0" applyNumberFormat="1" applyFont="1" applyFill="1" applyBorder="1" applyAlignment="1">
      <alignment vertical="top" wrapText="1"/>
    </xf>
    <xf numFmtId="0" fontId="12" fillId="7" borderId="4" xfId="0" applyFont="1" applyFill="1" applyBorder="1" applyAlignment="1">
      <alignment vertical="top" wrapText="1"/>
    </xf>
    <xf numFmtId="166" fontId="24" fillId="7" borderId="4" xfId="0" applyNumberFormat="1" applyFont="1" applyFill="1" applyBorder="1" applyAlignment="1">
      <alignment horizontal="center" vertical="top" wrapText="1"/>
    </xf>
    <xf numFmtId="0" fontId="24" fillId="7" borderId="5" xfId="0" applyFont="1" applyFill="1" applyBorder="1" applyAlignment="1">
      <alignment horizontal="center" vertical="top" wrapText="1"/>
    </xf>
    <xf numFmtId="2" fontId="24" fillId="7" borderId="5" xfId="0" applyNumberFormat="1" applyFont="1" applyFill="1" applyBorder="1" applyAlignment="1">
      <alignment horizontal="center" vertical="top" wrapText="1"/>
    </xf>
    <xf numFmtId="0" fontId="12" fillId="7" borderId="4" xfId="0" applyFont="1" applyFill="1" applyBorder="1" applyAlignment="1">
      <alignment horizontal="center" vertical="top" wrapText="1"/>
    </xf>
    <xf numFmtId="0" fontId="12" fillId="7" borderId="4" xfId="0" applyFont="1" applyFill="1" applyBorder="1" applyAlignment="1">
      <alignment horizontal="justify" vertical="top" wrapText="1"/>
    </xf>
    <xf numFmtId="2" fontId="20" fillId="7" borderId="4" xfId="0" applyNumberFormat="1" applyFont="1" applyFill="1" applyBorder="1" applyAlignment="1">
      <alignment horizontal="center" vertical="center" wrapText="1"/>
    </xf>
    <xf numFmtId="0" fontId="20" fillId="7" borderId="4" xfId="0" applyFont="1" applyFill="1" applyBorder="1" applyAlignment="1">
      <alignment horizontal="center" vertical="center" wrapText="1"/>
    </xf>
    <xf numFmtId="49" fontId="12" fillId="7" borderId="4" xfId="0" applyNumberFormat="1" applyFont="1" applyFill="1" applyBorder="1" applyAlignment="1">
      <alignment horizontal="center" vertical="center"/>
    </xf>
    <xf numFmtId="4" fontId="17" fillId="7" borderId="4" xfId="0" applyNumberFormat="1" applyFont="1" applyFill="1" applyBorder="1" applyAlignment="1">
      <alignment horizontal="center" vertical="center" wrapText="1"/>
    </xf>
    <xf numFmtId="3" fontId="17" fillId="7" borderId="4" xfId="0" applyNumberFormat="1" applyFont="1" applyFill="1" applyBorder="1" applyAlignment="1">
      <alignment horizontal="center" vertical="center" wrapText="1"/>
    </xf>
    <xf numFmtId="4" fontId="22" fillId="7" borderId="4" xfId="0" applyNumberFormat="1" applyFont="1" applyFill="1" applyBorder="1" applyAlignment="1">
      <alignment horizontal="center" vertical="center" wrapText="1"/>
    </xf>
    <xf numFmtId="167" fontId="22" fillId="7" borderId="4" xfId="0" applyNumberFormat="1" applyFont="1" applyFill="1" applyBorder="1" applyAlignment="1">
      <alignment horizontal="center" vertical="center" wrapText="1"/>
    </xf>
    <xf numFmtId="3" fontId="22" fillId="7" borderId="4" xfId="0" applyNumberFormat="1" applyFont="1" applyFill="1" applyBorder="1" applyAlignment="1">
      <alignment horizontal="center" vertical="center" wrapText="1"/>
    </xf>
    <xf numFmtId="2" fontId="4" fillId="7" borderId="4" xfId="0" applyNumberFormat="1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1" fontId="4" fillId="7" borderId="4" xfId="0" applyNumberFormat="1" applyFont="1" applyFill="1" applyBorder="1" applyAlignment="1">
      <alignment horizontal="center" vertical="center" wrapText="1"/>
    </xf>
    <xf numFmtId="165" fontId="4" fillId="7" borderId="4" xfId="0" applyNumberFormat="1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2" fontId="22" fillId="5" borderId="4" xfId="0" applyNumberFormat="1" applyFont="1" applyFill="1" applyBorder="1" applyAlignment="1">
      <alignment horizontal="center" vertical="center" wrapText="1"/>
    </xf>
    <xf numFmtId="2" fontId="22" fillId="5" borderId="4" xfId="0" applyNumberFormat="1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 wrapText="1"/>
    </xf>
    <xf numFmtId="166" fontId="24" fillId="7" borderId="5" xfId="0" applyNumberFormat="1" applyFont="1" applyFill="1" applyBorder="1" applyAlignment="1">
      <alignment horizontal="center" vertical="top" wrapText="1"/>
    </xf>
    <xf numFmtId="166" fontId="2" fillId="5" borderId="4" xfId="0" applyNumberFormat="1" applyFont="1" applyFill="1" applyBorder="1" applyAlignment="1">
      <alignment horizontal="center" vertical="top" wrapText="1"/>
    </xf>
    <xf numFmtId="2" fontId="12" fillId="0" borderId="4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2" fontId="27" fillId="7" borderId="4" xfId="0" applyNumberFormat="1" applyFont="1" applyFill="1" applyBorder="1" applyAlignment="1">
      <alignment horizontal="center" vertical="center" wrapText="1"/>
    </xf>
    <xf numFmtId="0" fontId="27" fillId="7" borderId="4" xfId="0" applyFont="1" applyFill="1" applyBorder="1" applyAlignment="1">
      <alignment horizontal="center" vertical="center" wrapText="1"/>
    </xf>
    <xf numFmtId="1" fontId="27" fillId="7" borderId="4" xfId="0" applyNumberFormat="1" applyFont="1" applyFill="1" applyBorder="1" applyAlignment="1">
      <alignment horizontal="center" vertical="center" wrapText="1"/>
    </xf>
    <xf numFmtId="49" fontId="12" fillId="5" borderId="4" xfId="0" applyNumberFormat="1" applyFont="1" applyFill="1" applyBorder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top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wrapText="1"/>
    </xf>
    <xf numFmtId="4" fontId="22" fillId="5" borderId="4" xfId="0" applyNumberFormat="1" applyFont="1" applyFill="1" applyBorder="1" applyAlignment="1">
      <alignment horizontal="center" vertical="center"/>
    </xf>
    <xf numFmtId="4" fontId="22" fillId="5" borderId="4" xfId="0" applyNumberFormat="1" applyFont="1" applyFill="1" applyBorder="1" applyAlignment="1">
      <alignment horizontal="center" vertical="center" wrapText="1"/>
    </xf>
    <xf numFmtId="3" fontId="22" fillId="5" borderId="4" xfId="0" applyNumberFormat="1" applyFont="1" applyFill="1" applyBorder="1" applyAlignment="1">
      <alignment horizontal="center" vertical="center" wrapText="1"/>
    </xf>
    <xf numFmtId="2" fontId="5" fillId="5" borderId="4" xfId="0" applyNumberFormat="1" applyFont="1" applyFill="1" applyBorder="1" applyAlignment="1">
      <alignment horizontal="center" vertical="center" wrapText="1"/>
    </xf>
    <xf numFmtId="2" fontId="2" fillId="5" borderId="4" xfId="0" applyNumberFormat="1" applyFont="1" applyFill="1" applyBorder="1" applyAlignment="1">
      <alignment horizontal="center" vertical="center" wrapText="1"/>
    </xf>
    <xf numFmtId="166" fontId="2" fillId="5" borderId="4" xfId="0" applyNumberFormat="1" applyFont="1" applyFill="1" applyBorder="1" applyAlignment="1">
      <alignment horizontal="center" vertical="center" wrapText="1"/>
    </xf>
    <xf numFmtId="2" fontId="12" fillId="5" borderId="4" xfId="0" applyNumberFormat="1" applyFont="1" applyFill="1" applyBorder="1" applyAlignment="1">
      <alignment horizontal="center" vertical="center" wrapText="1"/>
    </xf>
    <xf numFmtId="166" fontId="4" fillId="7" borderId="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vertical="top" wrapText="1"/>
    </xf>
    <xf numFmtId="0" fontId="12" fillId="4" borderId="4" xfId="0" applyFont="1" applyFill="1" applyBorder="1" applyAlignment="1">
      <alignment vertical="center" wrapText="1"/>
    </xf>
    <xf numFmtId="49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8" fillId="0" borderId="0" xfId="0" applyFont="1" applyAlignment="1">
      <alignment vertical="top"/>
    </xf>
    <xf numFmtId="164" fontId="12" fillId="6" borderId="0" xfId="0" applyNumberFormat="1" applyFont="1" applyFill="1" applyAlignment="1">
      <alignment horizontal="center" vertical="top" wrapText="1"/>
    </xf>
    <xf numFmtId="164" fontId="12" fillId="8" borderId="0" xfId="0" applyNumberFormat="1" applyFont="1" applyFill="1" applyAlignment="1">
      <alignment horizontal="center" vertical="top" wrapText="1"/>
    </xf>
    <xf numFmtId="0" fontId="12" fillId="6" borderId="0" xfId="0" applyFont="1" applyFill="1" applyAlignment="1">
      <alignment horizontal="center" vertical="top"/>
    </xf>
    <xf numFmtId="164" fontId="12" fillId="0" borderId="0" xfId="0" applyNumberFormat="1" applyFont="1" applyAlignment="1">
      <alignment horizontal="center" vertical="top"/>
    </xf>
    <xf numFmtId="165" fontId="12" fillId="0" borderId="0" xfId="0" applyNumberFormat="1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165" fontId="12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0" fontId="2" fillId="5" borderId="5" xfId="0" applyFont="1" applyFill="1" applyBorder="1" applyAlignment="1">
      <alignment horizontal="center" vertical="center" wrapText="1"/>
    </xf>
    <xf numFmtId="0" fontId="7" fillId="5" borderId="1" xfId="0" applyFont="1" applyFill="1" applyBorder="1"/>
    <xf numFmtId="0" fontId="3" fillId="5" borderId="4" xfId="0" applyFont="1" applyFill="1" applyBorder="1" applyAlignment="1">
      <alignment vertical="center" wrapText="1"/>
    </xf>
    <xf numFmtId="0" fontId="8" fillId="5" borderId="0" xfId="0" applyFont="1" applyFill="1" applyAlignment="1">
      <alignment horizontal="justify" vertical="top" wrapText="1"/>
    </xf>
    <xf numFmtId="0" fontId="8" fillId="5" borderId="4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7" fillId="5" borderId="0" xfId="0" applyFont="1" applyFill="1" applyAlignment="1">
      <alignment vertical="top" wrapText="1"/>
    </xf>
    <xf numFmtId="0" fontId="7" fillId="5" borderId="0" xfId="0" applyFont="1" applyFill="1"/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8" fillId="0" borderId="0" xfId="0" applyFont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center"/>
    </xf>
    <xf numFmtId="0" fontId="33" fillId="0" borderId="0" xfId="0" applyFont="1" applyAlignment="1">
      <alignment horizontal="center" vertical="top" wrapText="1"/>
    </xf>
    <xf numFmtId="0" fontId="35" fillId="0" borderId="0" xfId="0" applyFont="1"/>
    <xf numFmtId="0" fontId="35" fillId="0" borderId="4" xfId="0" applyFont="1" applyBorder="1" applyAlignment="1">
      <alignment horizontal="center" vertical="center"/>
    </xf>
    <xf numFmtId="0" fontId="35" fillId="0" borderId="4" xfId="0" applyFont="1" applyBorder="1" applyAlignment="1">
      <alignment horizontal="left" vertical="center" wrapText="1"/>
    </xf>
    <xf numFmtId="0" fontId="35" fillId="0" borderId="4" xfId="0" applyFont="1" applyBorder="1" applyAlignment="1">
      <alignment horizontal="center" vertical="center" wrapText="1"/>
    </xf>
    <xf numFmtId="165" fontId="35" fillId="0" borderId="4" xfId="0" applyNumberFormat="1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6" fillId="0" borderId="0" xfId="0" applyFont="1"/>
    <xf numFmtId="0" fontId="35" fillId="0" borderId="3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justify" vertical="top" wrapText="1"/>
    </xf>
    <xf numFmtId="0" fontId="36" fillId="4" borderId="3" xfId="0" applyFont="1" applyFill="1" applyBorder="1" applyAlignment="1">
      <alignment horizontal="center" vertical="center" wrapText="1"/>
    </xf>
    <xf numFmtId="1" fontId="35" fillId="0" borderId="3" xfId="0" applyNumberFormat="1" applyFont="1" applyBorder="1" applyAlignment="1">
      <alignment horizontal="center" vertical="center" wrapText="1"/>
    </xf>
    <xf numFmtId="14" fontId="35" fillId="4" borderId="4" xfId="0" applyNumberFormat="1" applyFont="1" applyFill="1" applyBorder="1" applyAlignment="1">
      <alignment horizontal="left" vertical="top" wrapText="1"/>
    </xf>
    <xf numFmtId="0" fontId="35" fillId="0" borderId="4" xfId="0" applyFont="1" applyBorder="1" applyAlignment="1">
      <alignment horizontal="justify" vertical="center" wrapText="1"/>
    </xf>
    <xf numFmtId="0" fontId="36" fillId="4" borderId="4" xfId="0" applyFont="1" applyFill="1" applyBorder="1" applyAlignment="1">
      <alignment horizontal="center" vertical="center" wrapText="1"/>
    </xf>
    <xf numFmtId="1" fontId="35" fillId="0" borderId="4" xfId="0" applyNumberFormat="1" applyFont="1" applyBorder="1" applyAlignment="1">
      <alignment horizontal="center" vertical="center" wrapText="1"/>
    </xf>
    <xf numFmtId="49" fontId="35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center" vertical="center"/>
    </xf>
    <xf numFmtId="0" fontId="35" fillId="0" borderId="11" xfId="0" applyFont="1" applyBorder="1" applyAlignment="1">
      <alignment horizontal="center" vertical="center" wrapText="1"/>
    </xf>
    <xf numFmtId="0" fontId="36" fillId="0" borderId="0" xfId="0" applyFont="1" applyAlignment="1">
      <alignment vertical="top" wrapText="1"/>
    </xf>
    <xf numFmtId="0" fontId="35" fillId="0" borderId="11" xfId="0" applyFont="1" applyBorder="1" applyAlignment="1">
      <alignment horizontal="center" vertical="center"/>
    </xf>
    <xf numFmtId="0" fontId="35" fillId="0" borderId="4" xfId="0" applyFont="1" applyBorder="1" applyAlignment="1">
      <alignment horizontal="left" vertical="top" wrapText="1"/>
    </xf>
    <xf numFmtId="164" fontId="35" fillId="0" borderId="4" xfId="0" applyNumberFormat="1" applyFont="1" applyBorder="1" applyAlignment="1">
      <alignment horizontal="center"/>
    </xf>
    <xf numFmtId="0" fontId="35" fillId="0" borderId="4" xfId="0" applyFont="1" applyBorder="1" applyAlignment="1">
      <alignment horizontal="center"/>
    </xf>
    <xf numFmtId="2" fontId="35" fillId="0" borderId="4" xfId="0" applyNumberFormat="1" applyFont="1" applyBorder="1" applyAlignment="1">
      <alignment horizontal="center"/>
    </xf>
    <xf numFmtId="165" fontId="36" fillId="0" borderId="4" xfId="0" applyNumberFormat="1" applyFont="1" applyBorder="1" applyAlignment="1">
      <alignment horizontal="center"/>
    </xf>
    <xf numFmtId="49" fontId="35" fillId="0" borderId="4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vertical="top" wrapText="1"/>
    </xf>
    <xf numFmtId="0" fontId="12" fillId="0" borderId="4" xfId="0" applyFont="1" applyBorder="1" applyAlignment="1">
      <alignment vertical="top"/>
    </xf>
    <xf numFmtId="0" fontId="12" fillId="10" borderId="4" xfId="0" applyFont="1" applyFill="1" applyBorder="1" applyAlignment="1">
      <alignment horizontal="center" vertical="center" wrapText="1"/>
    </xf>
    <xf numFmtId="164" fontId="12" fillId="8" borderId="4" xfId="0" applyNumberFormat="1" applyFont="1" applyFill="1" applyBorder="1" applyAlignment="1">
      <alignment horizontal="center" vertical="center" wrapText="1"/>
    </xf>
    <xf numFmtId="164" fontId="12" fillId="0" borderId="4" xfId="0" applyNumberFormat="1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164" fontId="12" fillId="10" borderId="4" xfId="0" applyNumberFormat="1" applyFont="1" applyFill="1" applyBorder="1" applyAlignment="1">
      <alignment horizontal="center" vertical="center" wrapText="1"/>
    </xf>
    <xf numFmtId="0" fontId="18" fillId="0" borderId="4" xfId="0" applyFont="1" applyBorder="1"/>
    <xf numFmtId="165" fontId="18" fillId="10" borderId="4" xfId="0" applyNumberFormat="1" applyFont="1" applyFill="1" applyBorder="1" applyAlignment="1">
      <alignment horizontal="center" vertical="center" wrapText="1"/>
    </xf>
    <xf numFmtId="165" fontId="18" fillId="8" borderId="4" xfId="0" applyNumberFormat="1" applyFont="1" applyFill="1" applyBorder="1" applyAlignment="1">
      <alignment horizontal="center" vertical="center" wrapText="1"/>
    </xf>
    <xf numFmtId="2" fontId="10" fillId="5" borderId="4" xfId="0" applyNumberFormat="1" applyFont="1" applyFill="1" applyBorder="1" applyAlignment="1">
      <alignment horizontal="center" vertical="top" wrapText="1"/>
    </xf>
    <xf numFmtId="0" fontId="21" fillId="5" borderId="4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39" fillId="5" borderId="15" xfId="0" applyFont="1" applyFill="1" applyBorder="1" applyAlignment="1">
      <alignment horizontal="center" vertical="center" wrapText="1"/>
    </xf>
    <xf numFmtId="0" fontId="39" fillId="5" borderId="16" xfId="0" applyFont="1" applyFill="1" applyBorder="1" applyAlignment="1">
      <alignment horizontal="center" vertical="center" wrapText="1"/>
    </xf>
    <xf numFmtId="0" fontId="38" fillId="5" borderId="7" xfId="0" applyFont="1" applyFill="1" applyBorder="1" applyAlignment="1">
      <alignment horizontal="center" vertical="top" wrapText="1"/>
    </xf>
    <xf numFmtId="0" fontId="38" fillId="5" borderId="7" xfId="0" applyFont="1" applyFill="1" applyBorder="1" applyAlignment="1">
      <alignment horizontal="center" vertical="center" wrapText="1"/>
    </xf>
    <xf numFmtId="2" fontId="21" fillId="5" borderId="4" xfId="0" applyNumberFormat="1" applyFont="1" applyFill="1" applyBorder="1" applyAlignment="1">
      <alignment horizontal="center" vertical="center"/>
    </xf>
    <xf numFmtId="1" fontId="22" fillId="0" borderId="4" xfId="0" applyNumberFormat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1" fillId="9" borderId="0" xfId="0" applyFont="1" applyFill="1" applyAlignment="1">
      <alignment horizontal="center"/>
    </xf>
    <xf numFmtId="49" fontId="12" fillId="4" borderId="4" xfId="0" applyNumberFormat="1" applyFont="1" applyFill="1" applyBorder="1" applyAlignment="1">
      <alignment horizontal="center" vertical="center"/>
    </xf>
    <xf numFmtId="164" fontId="12" fillId="4" borderId="4" xfId="0" applyNumberFormat="1" applyFont="1" applyFill="1" applyBorder="1" applyAlignment="1">
      <alignment vertical="top" wrapText="1"/>
    </xf>
    <xf numFmtId="2" fontId="12" fillId="4" borderId="4" xfId="0" applyNumberFormat="1" applyFont="1" applyFill="1" applyBorder="1" applyAlignment="1">
      <alignment horizontal="center" vertical="center" wrapText="1"/>
    </xf>
    <xf numFmtId="1" fontId="12" fillId="4" borderId="4" xfId="0" applyNumberFormat="1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2" fontId="4" fillId="4" borderId="4" xfId="0" applyNumberFormat="1" applyFont="1" applyFill="1" applyBorder="1" applyAlignment="1">
      <alignment horizontal="center" vertical="center" wrapText="1"/>
    </xf>
    <xf numFmtId="165" fontId="12" fillId="4" borderId="4" xfId="0" applyNumberFormat="1" applyFont="1" applyFill="1" applyBorder="1" applyAlignment="1">
      <alignment horizontal="center" vertical="center" wrapText="1"/>
    </xf>
    <xf numFmtId="165" fontId="6" fillId="0" borderId="0" xfId="0" applyNumberFormat="1" applyFont="1"/>
    <xf numFmtId="0" fontId="8" fillId="2" borderId="0" xfId="0" applyFont="1" applyFill="1" applyAlignment="1">
      <alignment horizontal="justify" vertical="top" wrapText="1"/>
    </xf>
    <xf numFmtId="0" fontId="8" fillId="2" borderId="2" xfId="0" applyFont="1" applyFill="1" applyBorder="1" applyAlignment="1">
      <alignment horizontal="justify" vertical="top" wrapText="1"/>
    </xf>
    <xf numFmtId="0" fontId="7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horizontal="left" vertical="center" wrapText="1"/>
    </xf>
    <xf numFmtId="1" fontId="2" fillId="3" borderId="0" xfId="0" applyNumberFormat="1" applyFont="1" applyFill="1" applyAlignment="1">
      <alignment horizontal="center" vertical="center" wrapText="1"/>
    </xf>
    <xf numFmtId="1" fontId="2" fillId="2" borderId="0" xfId="0" applyNumberFormat="1" applyFont="1" applyFill="1" applyAlignment="1">
      <alignment horizontal="center" vertical="center" wrapText="1"/>
    </xf>
    <xf numFmtId="166" fontId="10" fillId="5" borderId="18" xfId="0" applyNumberFormat="1" applyFont="1" applyFill="1" applyBorder="1" applyAlignment="1">
      <alignment horizontal="center" vertical="center" wrapText="1"/>
    </xf>
    <xf numFmtId="166" fontId="12" fillId="0" borderId="18" xfId="0" applyNumberFormat="1" applyFont="1" applyBorder="1" applyAlignment="1">
      <alignment horizontal="center" vertical="center" wrapText="1"/>
    </xf>
    <xf numFmtId="166" fontId="20" fillId="0" borderId="4" xfId="0" applyNumberFormat="1" applyFont="1" applyBorder="1" applyAlignment="1">
      <alignment horizontal="center" vertical="center" wrapText="1"/>
    </xf>
    <xf numFmtId="0" fontId="10" fillId="5" borderId="3" xfId="0" applyFont="1" applyFill="1" applyBorder="1" applyAlignment="1">
      <alignment vertical="top" wrapText="1"/>
    </xf>
    <xf numFmtId="166" fontId="10" fillId="5" borderId="19" xfId="0" applyNumberFormat="1" applyFont="1" applyFill="1" applyBorder="1" applyAlignment="1">
      <alignment horizontal="center" vertical="center" wrapText="1"/>
    </xf>
    <xf numFmtId="2" fontId="10" fillId="5" borderId="19" xfId="0" applyNumberFormat="1" applyFont="1" applyFill="1" applyBorder="1" applyAlignment="1">
      <alignment horizontal="center" vertical="center" wrapText="1"/>
    </xf>
    <xf numFmtId="165" fontId="10" fillId="5" borderId="19" xfId="0" applyNumberFormat="1" applyFont="1" applyFill="1" applyBorder="1" applyAlignment="1">
      <alignment horizontal="center" vertical="center" wrapText="1"/>
    </xf>
    <xf numFmtId="0" fontId="10" fillId="5" borderId="5" xfId="0" applyFont="1" applyFill="1" applyBorder="1" applyAlignment="1">
      <alignment horizontal="justify" vertical="center" wrapText="1"/>
    </xf>
    <xf numFmtId="166" fontId="10" fillId="5" borderId="5" xfId="0" applyNumberFormat="1" applyFont="1" applyFill="1" applyBorder="1" applyAlignment="1">
      <alignment horizontal="center" vertical="center" wrapText="1"/>
    </xf>
    <xf numFmtId="2" fontId="10" fillId="5" borderId="5" xfId="0" applyNumberFormat="1" applyFont="1" applyFill="1" applyBorder="1" applyAlignment="1">
      <alignment horizontal="center" vertical="center" wrapText="1"/>
    </xf>
    <xf numFmtId="166" fontId="12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166" fontId="12" fillId="4" borderId="4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Border="1" applyAlignment="1">
      <alignment horizontal="center" vertical="center" wrapText="1"/>
    </xf>
    <xf numFmtId="166" fontId="10" fillId="5" borderId="4" xfId="0" applyNumberFormat="1" applyFont="1" applyFill="1" applyBorder="1" applyAlignment="1">
      <alignment horizontal="center" vertical="top" wrapText="1"/>
    </xf>
    <xf numFmtId="166" fontId="21" fillId="5" borderId="4" xfId="0" applyNumberFormat="1" applyFont="1" applyFill="1" applyBorder="1" applyAlignment="1">
      <alignment horizontal="center" vertical="center"/>
    </xf>
    <xf numFmtId="166" fontId="22" fillId="0" borderId="4" xfId="0" applyNumberFormat="1" applyFont="1" applyBorder="1" applyAlignment="1">
      <alignment horizontal="center" vertical="center" wrapText="1"/>
    </xf>
    <xf numFmtId="0" fontId="6" fillId="5" borderId="0" xfId="0" applyFont="1" applyFill="1" applyAlignment="1">
      <alignment vertical="top" wrapText="1"/>
    </xf>
    <xf numFmtId="0" fontId="7" fillId="5" borderId="0" xfId="0" applyFont="1" applyFill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20" xfId="0" applyBorder="1" applyAlignment="1">
      <alignment horizontal="center" vertical="top"/>
    </xf>
    <xf numFmtId="0" fontId="41" fillId="0" borderId="18" xfId="0" applyFont="1" applyBorder="1" applyAlignment="1">
      <alignment horizontal="justify" vertical="top" wrapText="1"/>
    </xf>
    <xf numFmtId="0" fontId="41" fillId="0" borderId="19" xfId="0" applyFont="1" applyBorder="1" applyAlignment="1">
      <alignment horizontal="justify" vertical="top" wrapText="1"/>
    </xf>
    <xf numFmtId="0" fontId="41" fillId="0" borderId="20" xfId="0" applyFont="1" applyBorder="1" applyAlignment="1">
      <alignment horizontal="left" vertical="top" wrapText="1"/>
    </xf>
    <xf numFmtId="0" fontId="28" fillId="0" borderId="4" xfId="0" applyFont="1" applyBorder="1" applyAlignment="1">
      <alignment horizontal="center" vertical="top" wrapText="1"/>
    </xf>
    <xf numFmtId="2" fontId="24" fillId="0" borderId="4" xfId="0" applyNumberFormat="1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166" fontId="24" fillId="0" borderId="4" xfId="0" applyNumberFormat="1" applyFont="1" applyBorder="1" applyAlignment="1">
      <alignment horizontal="center" vertical="center" wrapText="1"/>
    </xf>
    <xf numFmtId="0" fontId="44" fillId="0" borderId="4" xfId="0" applyFont="1" applyBorder="1" applyAlignment="1">
      <alignment horizontal="center" vertical="top" wrapText="1"/>
    </xf>
    <xf numFmtId="0" fontId="45" fillId="0" borderId="4" xfId="0" applyFont="1" applyBorder="1" applyAlignment="1">
      <alignment horizontal="justify" vertical="top" wrapText="1"/>
    </xf>
    <xf numFmtId="0" fontId="24" fillId="0" borderId="4" xfId="0" applyFont="1" applyBorder="1" applyAlignment="1">
      <alignment horizontal="justify" vertical="top" wrapText="1"/>
    </xf>
    <xf numFmtId="49" fontId="46" fillId="0" borderId="21" xfId="0" applyNumberFormat="1" applyFont="1" applyBorder="1" applyAlignment="1">
      <alignment horizontal="center" vertical="top" wrapText="1"/>
    </xf>
    <xf numFmtId="0" fontId="46" fillId="0" borderId="18" xfId="0" applyFont="1" applyBorder="1" applyAlignment="1">
      <alignment horizontal="center" vertical="top" wrapText="1"/>
    </xf>
    <xf numFmtId="49" fontId="46" fillId="0" borderId="22" xfId="0" applyNumberFormat="1" applyFont="1" applyBorder="1" applyAlignment="1">
      <alignment horizontal="center" vertical="top" wrapText="1"/>
    </xf>
    <xf numFmtId="0" fontId="46" fillId="0" borderId="19" xfId="0" applyFont="1" applyBorder="1" applyAlignment="1">
      <alignment horizontal="center" vertical="top" wrapText="1"/>
    </xf>
    <xf numFmtId="49" fontId="23" fillId="5" borderId="4" xfId="0" applyNumberFormat="1" applyFont="1" applyFill="1" applyBorder="1" applyAlignment="1">
      <alignment horizontal="center" vertical="top"/>
    </xf>
    <xf numFmtId="0" fontId="23" fillId="5" borderId="4" xfId="0" applyFont="1" applyFill="1" applyBorder="1" applyAlignment="1">
      <alignment vertical="top" wrapText="1"/>
    </xf>
    <xf numFmtId="49" fontId="0" fillId="0" borderId="23" xfId="0" applyNumberFormat="1" applyBorder="1" applyAlignment="1">
      <alignment horizontal="center" vertical="top"/>
    </xf>
    <xf numFmtId="2" fontId="45" fillId="3" borderId="4" xfId="0" applyNumberFormat="1" applyFont="1" applyFill="1" applyBorder="1" applyAlignment="1">
      <alignment horizontal="center" vertical="center" wrapText="1"/>
    </xf>
    <xf numFmtId="49" fontId="45" fillId="5" borderId="4" xfId="0" applyNumberFormat="1" applyFont="1" applyFill="1" applyBorder="1" applyAlignment="1">
      <alignment horizontal="center" vertical="center"/>
    </xf>
    <xf numFmtId="0" fontId="45" fillId="5" borderId="4" xfId="0" applyFont="1" applyFill="1" applyBorder="1" applyAlignment="1">
      <alignment vertical="center" wrapText="1"/>
    </xf>
    <xf numFmtId="164" fontId="45" fillId="5" borderId="4" xfId="0" applyNumberFormat="1" applyFont="1" applyFill="1" applyBorder="1" applyAlignment="1">
      <alignment vertical="top" wrapText="1"/>
    </xf>
    <xf numFmtId="0" fontId="45" fillId="5" borderId="4" xfId="0" applyFont="1" applyFill="1" applyBorder="1" applyAlignment="1">
      <alignment vertical="top" wrapText="1"/>
    </xf>
    <xf numFmtId="49" fontId="24" fillId="0" borderId="4" xfId="0" applyNumberFormat="1" applyFont="1" applyBorder="1" applyAlignment="1">
      <alignment horizontal="center" vertical="center"/>
    </xf>
    <xf numFmtId="0" fontId="24" fillId="0" borderId="4" xfId="0" applyFont="1" applyBorder="1" applyAlignment="1">
      <alignment vertical="center" wrapText="1"/>
    </xf>
    <xf numFmtId="164" fontId="24" fillId="0" borderId="4" xfId="0" applyNumberFormat="1" applyFont="1" applyBorder="1" applyAlignment="1">
      <alignment vertical="top" wrapText="1"/>
    </xf>
    <xf numFmtId="0" fontId="24" fillId="0" borderId="4" xfId="0" applyFont="1" applyBorder="1" applyAlignment="1">
      <alignment vertical="top" wrapText="1"/>
    </xf>
    <xf numFmtId="4" fontId="24" fillId="0" borderId="4" xfId="0" applyNumberFormat="1" applyFont="1" applyBorder="1" applyAlignment="1">
      <alignment horizontal="center" vertical="center" wrapText="1"/>
    </xf>
    <xf numFmtId="4" fontId="38" fillId="0" borderId="4" xfId="0" applyNumberFormat="1" applyFont="1" applyBorder="1" applyAlignment="1">
      <alignment horizontal="center" vertical="center" wrapText="1"/>
    </xf>
    <xf numFmtId="49" fontId="24" fillId="4" borderId="4" xfId="0" applyNumberFormat="1" applyFont="1" applyFill="1" applyBorder="1" applyAlignment="1">
      <alignment horizontal="center" vertical="top" wrapText="1"/>
    </xf>
    <xf numFmtId="0" fontId="24" fillId="4" borderId="4" xfId="0" applyFont="1" applyFill="1" applyBorder="1" applyAlignment="1">
      <alignment horizontal="center" vertical="top" wrapText="1"/>
    </xf>
    <xf numFmtId="0" fontId="24" fillId="4" borderId="0" xfId="0" applyFont="1" applyFill="1" applyAlignment="1">
      <alignment horizontal="justify" vertical="center"/>
    </xf>
    <xf numFmtId="0" fontId="24" fillId="4" borderId="4" xfId="0" applyFont="1" applyFill="1" applyBorder="1" applyAlignment="1">
      <alignment horizontal="justify" vertical="top" wrapText="1"/>
    </xf>
    <xf numFmtId="165" fontId="24" fillId="4" borderId="4" xfId="0" applyNumberFormat="1" applyFont="1" applyFill="1" applyBorder="1" applyAlignment="1">
      <alignment horizontal="center" vertical="center" wrapText="1"/>
    </xf>
    <xf numFmtId="0" fontId="24" fillId="4" borderId="4" xfId="0" applyFont="1" applyFill="1" applyBorder="1" applyAlignment="1">
      <alignment horizontal="justify" vertical="center"/>
    </xf>
    <xf numFmtId="49" fontId="38" fillId="4" borderId="4" xfId="0" applyNumberFormat="1" applyFont="1" applyFill="1" applyBorder="1" applyAlignment="1">
      <alignment horizontal="center" vertical="top" wrapText="1"/>
    </xf>
    <xf numFmtId="0" fontId="38" fillId="4" borderId="4" xfId="0" applyFont="1" applyFill="1" applyBorder="1" applyAlignment="1">
      <alignment horizontal="center" vertical="top" wrapText="1"/>
    </xf>
    <xf numFmtId="0" fontId="38" fillId="4" borderId="4" xfId="0" applyFont="1" applyFill="1" applyBorder="1" applyAlignment="1">
      <alignment horizontal="left" vertical="top" wrapText="1"/>
    </xf>
    <xf numFmtId="0" fontId="38" fillId="4" borderId="4" xfId="0" applyFont="1" applyFill="1" applyBorder="1" applyAlignment="1">
      <alignment horizontal="justify" vertical="top" wrapText="1"/>
    </xf>
    <xf numFmtId="0" fontId="24" fillId="4" borderId="4" xfId="0" applyFont="1" applyFill="1" applyBorder="1" applyAlignment="1">
      <alignment vertical="top" wrapText="1"/>
    </xf>
    <xf numFmtId="0" fontId="38" fillId="3" borderId="4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vertical="center" wrapText="1"/>
    </xf>
    <xf numFmtId="0" fontId="45" fillId="3" borderId="4" xfId="0" applyFont="1" applyFill="1" applyBorder="1" applyAlignment="1">
      <alignment horizontal="center" vertical="top" wrapText="1"/>
    </xf>
    <xf numFmtId="0" fontId="45" fillId="3" borderId="4" xfId="0" applyFont="1" applyFill="1" applyBorder="1" applyAlignment="1">
      <alignment vertical="top" wrapText="1"/>
    </xf>
    <xf numFmtId="0" fontId="49" fillId="3" borderId="4" xfId="0" applyFont="1" applyFill="1" applyBorder="1" applyAlignment="1">
      <alignment horizontal="center" vertical="top" wrapText="1"/>
    </xf>
    <xf numFmtId="0" fontId="50" fillId="0" borderId="4" xfId="0" applyFont="1" applyBorder="1" applyAlignment="1">
      <alignment horizontal="center" vertical="top" wrapText="1"/>
    </xf>
    <xf numFmtId="0" fontId="50" fillId="0" borderId="4" xfId="0" applyFont="1" applyBorder="1" applyAlignment="1">
      <alignment horizontal="left" vertical="top" wrapText="1"/>
    </xf>
    <xf numFmtId="49" fontId="28" fillId="4" borderId="4" xfId="0" applyNumberFormat="1" applyFont="1" applyFill="1" applyBorder="1" applyAlignment="1">
      <alignment horizontal="center" vertical="center" wrapText="1"/>
    </xf>
    <xf numFmtId="0" fontId="41" fillId="4" borderId="4" xfId="0" applyFont="1" applyFill="1" applyBorder="1" applyAlignment="1">
      <alignment vertical="center" wrapText="1"/>
    </xf>
    <xf numFmtId="0" fontId="28" fillId="4" borderId="4" xfId="0" applyFont="1" applyFill="1" applyBorder="1" applyAlignment="1">
      <alignment horizontal="justify" vertical="center" wrapText="1"/>
    </xf>
    <xf numFmtId="0" fontId="28" fillId="4" borderId="4" xfId="0" applyFont="1" applyFill="1" applyBorder="1" applyAlignment="1">
      <alignment horizontal="left" vertical="center" wrapText="1"/>
    </xf>
    <xf numFmtId="0" fontId="50" fillId="4" borderId="4" xfId="0" applyFont="1" applyFill="1" applyBorder="1" applyAlignment="1">
      <alignment vertical="center" wrapText="1"/>
    </xf>
    <xf numFmtId="0" fontId="17" fillId="4" borderId="4" xfId="0" applyFont="1" applyFill="1" applyBorder="1" applyAlignment="1">
      <alignment vertical="center" wrapText="1"/>
    </xf>
    <xf numFmtId="49" fontId="28" fillId="5" borderId="4" xfId="0" applyNumberFormat="1" applyFont="1" applyFill="1" applyBorder="1" applyAlignment="1">
      <alignment horizontal="center" vertical="center" wrapText="1"/>
    </xf>
    <xf numFmtId="0" fontId="41" fillId="5" borderId="4" xfId="0" applyFont="1" applyFill="1" applyBorder="1" applyAlignment="1">
      <alignment vertical="center" wrapText="1"/>
    </xf>
    <xf numFmtId="0" fontId="28" fillId="5" borderId="4" xfId="0" applyFont="1" applyFill="1" applyBorder="1" applyAlignment="1">
      <alignment horizontal="justify" vertical="center" wrapText="1"/>
    </xf>
    <xf numFmtId="0" fontId="28" fillId="5" borderId="4" xfId="0" applyFont="1" applyFill="1" applyBorder="1" applyAlignment="1">
      <alignment horizontal="left" vertical="center" wrapText="1"/>
    </xf>
    <xf numFmtId="0" fontId="39" fillId="5" borderId="4" xfId="0" applyFont="1" applyFill="1" applyBorder="1" applyAlignment="1">
      <alignment horizontal="center" vertical="top" wrapText="1"/>
    </xf>
    <xf numFmtId="0" fontId="39" fillId="5" borderId="4" xfId="0" applyFont="1" applyFill="1" applyBorder="1" applyAlignment="1">
      <alignment horizontal="justify" vertical="top" wrapText="1"/>
    </xf>
    <xf numFmtId="2" fontId="38" fillId="5" borderId="4" xfId="0" applyNumberFormat="1" applyFont="1" applyFill="1" applyBorder="1" applyAlignment="1">
      <alignment horizontal="center" vertical="top" wrapText="1"/>
    </xf>
    <xf numFmtId="49" fontId="52" fillId="0" borderId="4" xfId="0" applyNumberFormat="1" applyFont="1" applyBorder="1" applyAlignment="1">
      <alignment horizontal="center" vertical="top" wrapText="1"/>
    </xf>
    <xf numFmtId="0" fontId="15" fillId="0" borderId="4" xfId="0" applyFont="1" applyBorder="1" applyAlignment="1">
      <alignment horizontal="justify" vertical="top" wrapText="1"/>
    </xf>
    <xf numFmtId="0" fontId="15" fillId="0" borderId="4" xfId="0" applyFont="1" applyBorder="1" applyAlignment="1">
      <alignment horizontal="left" vertical="top" wrapText="1"/>
    </xf>
    <xf numFmtId="49" fontId="52" fillId="5" borderId="4" xfId="0" applyNumberFormat="1" applyFont="1" applyFill="1" applyBorder="1" applyAlignment="1">
      <alignment horizontal="center" vertical="top" wrapText="1"/>
    </xf>
    <xf numFmtId="0" fontId="28" fillId="5" borderId="4" xfId="0" applyFont="1" applyFill="1" applyBorder="1" applyAlignment="1">
      <alignment horizontal="center" vertical="top" wrapText="1"/>
    </xf>
    <xf numFmtId="0" fontId="15" fillId="5" borderId="4" xfId="0" applyFont="1" applyFill="1" applyBorder="1" applyAlignment="1">
      <alignment horizontal="justify" vertical="top" wrapText="1"/>
    </xf>
    <xf numFmtId="0" fontId="15" fillId="5" borderId="4" xfId="0" applyFont="1" applyFill="1" applyBorder="1" applyAlignment="1">
      <alignment horizontal="left" vertical="top" wrapText="1"/>
    </xf>
    <xf numFmtId="49" fontId="52" fillId="0" borderId="3" xfId="0" applyNumberFormat="1" applyFont="1" applyBorder="1" applyAlignment="1">
      <alignment horizontal="center" vertical="top" wrapText="1"/>
    </xf>
    <xf numFmtId="0" fontId="52" fillId="0" borderId="3" xfId="0" applyFont="1" applyBorder="1" applyAlignment="1">
      <alignment horizontal="center" vertical="top" wrapText="1"/>
    </xf>
    <xf numFmtId="0" fontId="16" fillId="0" borderId="3" xfId="0" applyFont="1" applyBorder="1" applyAlignment="1">
      <alignment wrapText="1"/>
    </xf>
    <xf numFmtId="0" fontId="53" fillId="0" borderId="3" xfId="0" applyFont="1" applyBorder="1"/>
    <xf numFmtId="0" fontId="15" fillId="0" borderId="3" xfId="0" applyFont="1" applyBorder="1" applyAlignment="1">
      <alignment horizontal="justify" vertical="top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justify" vertical="center" wrapText="1"/>
    </xf>
    <xf numFmtId="0" fontId="53" fillId="5" borderId="4" xfId="0" applyFont="1" applyFill="1" applyBorder="1"/>
    <xf numFmtId="0" fontId="48" fillId="5" borderId="4" xfId="0" applyFont="1" applyFill="1" applyBorder="1" applyAlignment="1">
      <alignment vertical="top" wrapText="1"/>
    </xf>
    <xf numFmtId="0" fontId="15" fillId="5" borderId="4" xfId="0" applyFont="1" applyFill="1" applyBorder="1" applyAlignment="1">
      <alignment horizontal="center" vertical="top" wrapText="1"/>
    </xf>
    <xf numFmtId="0" fontId="53" fillId="5" borderId="4" xfId="0" applyFont="1" applyFill="1" applyBorder="1" applyAlignment="1">
      <alignment horizontal="center" vertical="center"/>
    </xf>
    <xf numFmtId="0" fontId="53" fillId="5" borderId="4" xfId="0" applyFont="1" applyFill="1" applyBorder="1" applyAlignment="1">
      <alignment horizontal="center" vertical="top" wrapText="1"/>
    </xf>
    <xf numFmtId="0" fontId="48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top" wrapText="1"/>
    </xf>
    <xf numFmtId="0" fontId="43" fillId="5" borderId="4" xfId="0" applyFont="1" applyFill="1" applyBorder="1" applyAlignment="1">
      <alignment horizontal="justify" vertical="top" wrapText="1"/>
    </xf>
    <xf numFmtId="0" fontId="28" fillId="5" borderId="4" xfId="0" applyFont="1" applyFill="1" applyBorder="1" applyAlignment="1">
      <alignment horizontal="justify" vertical="top" wrapText="1"/>
    </xf>
    <xf numFmtId="2" fontId="24" fillId="5" borderId="4" xfId="0" applyNumberFormat="1" applyFont="1" applyFill="1" applyBorder="1" applyAlignment="1">
      <alignment horizontal="center" vertical="center" wrapText="1"/>
    </xf>
    <xf numFmtId="0" fontId="24" fillId="5" borderId="4" xfId="0" applyFont="1" applyFill="1" applyBorder="1" applyAlignment="1">
      <alignment horizontal="center" vertical="center" wrapText="1"/>
    </xf>
    <xf numFmtId="166" fontId="24" fillId="5" borderId="4" xfId="0" applyNumberFormat="1" applyFont="1" applyFill="1" applyBorder="1" applyAlignment="1">
      <alignment horizontal="center" vertical="center" wrapText="1"/>
    </xf>
    <xf numFmtId="1" fontId="24" fillId="5" borderId="4" xfId="0" applyNumberFormat="1" applyFont="1" applyFill="1" applyBorder="1" applyAlignment="1">
      <alignment horizontal="center" vertical="center" wrapText="1"/>
    </xf>
    <xf numFmtId="0" fontId="54" fillId="0" borderId="4" xfId="0" applyFont="1" applyBorder="1" applyAlignment="1">
      <alignment horizontal="center"/>
    </xf>
    <xf numFmtId="0" fontId="45" fillId="0" borderId="4" xfId="0" applyFont="1" applyBorder="1" applyAlignment="1">
      <alignment horizontal="center" vertical="top"/>
    </xf>
    <xf numFmtId="0" fontId="45" fillId="4" borderId="4" xfId="0" applyFont="1" applyFill="1" applyBorder="1" applyAlignment="1">
      <alignment horizontal="center" vertical="top"/>
    </xf>
    <xf numFmtId="0" fontId="55" fillId="4" borderId="4" xfId="0" applyFont="1" applyFill="1" applyBorder="1" applyAlignment="1">
      <alignment horizontal="justify" vertical="top" wrapText="1"/>
    </xf>
    <xf numFmtId="0" fontId="24" fillId="4" borderId="4" xfId="0" applyFont="1" applyFill="1" applyBorder="1" applyAlignment="1">
      <alignment horizontal="center" vertical="top"/>
    </xf>
    <xf numFmtId="0" fontId="24" fillId="2" borderId="4" xfId="0" applyFont="1" applyFill="1" applyBorder="1" applyAlignment="1">
      <alignment horizontal="center" vertical="top"/>
    </xf>
    <xf numFmtId="1" fontId="24" fillId="4" borderId="4" xfId="0" applyNumberFormat="1" applyFont="1" applyFill="1" applyBorder="1" applyAlignment="1">
      <alignment horizontal="center" vertical="top"/>
    </xf>
    <xf numFmtId="1" fontId="56" fillId="4" borderId="4" xfId="0" applyNumberFormat="1" applyFont="1" applyFill="1" applyBorder="1" applyAlignment="1">
      <alignment horizontal="center" vertical="top"/>
    </xf>
    <xf numFmtId="0" fontId="56" fillId="4" borderId="4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center"/>
    </xf>
    <xf numFmtId="0" fontId="45" fillId="4" borderId="1" xfId="0" applyFont="1" applyFill="1" applyBorder="1" applyAlignment="1">
      <alignment horizontal="center" vertical="top" wrapText="1"/>
    </xf>
    <xf numFmtId="0" fontId="45" fillId="0" borderId="4" xfId="0" applyFont="1" applyBorder="1" applyAlignment="1">
      <alignment horizontal="center" vertical="top" wrapText="1"/>
    </xf>
    <xf numFmtId="0" fontId="45" fillId="4" borderId="4" xfId="0" applyFont="1" applyFill="1" applyBorder="1" applyAlignment="1">
      <alignment horizontal="center" vertical="top" wrapText="1"/>
    </xf>
    <xf numFmtId="0" fontId="55" fillId="4" borderId="4" xfId="0" applyFont="1" applyFill="1" applyBorder="1" applyAlignment="1">
      <alignment horizontal="justify" vertical="top"/>
    </xf>
    <xf numFmtId="0" fontId="56" fillId="4" borderId="4" xfId="0" applyFont="1" applyFill="1" applyBorder="1" applyAlignment="1">
      <alignment horizontal="justify" vertical="top"/>
    </xf>
    <xf numFmtId="0" fontId="49" fillId="0" borderId="4" xfId="0" applyFont="1" applyBorder="1" applyAlignment="1">
      <alignment horizontal="center" vertical="top" wrapText="1"/>
    </xf>
    <xf numFmtId="0" fontId="49" fillId="4" borderId="4" xfId="0" applyFont="1" applyFill="1" applyBorder="1" applyAlignment="1">
      <alignment horizontal="center" vertical="top" wrapText="1"/>
    </xf>
    <xf numFmtId="0" fontId="57" fillId="4" borderId="4" xfId="0" applyFont="1" applyFill="1" applyBorder="1" applyAlignment="1">
      <alignment horizontal="justify" vertical="top"/>
    </xf>
    <xf numFmtId="0" fontId="50" fillId="4" borderId="4" xfId="0" applyFont="1" applyFill="1" applyBorder="1" applyAlignment="1">
      <alignment horizontal="center" vertical="top"/>
    </xf>
    <xf numFmtId="0" fontId="50" fillId="2" borderId="4" xfId="0" applyFont="1" applyFill="1" applyBorder="1" applyAlignment="1">
      <alignment horizontal="center" vertical="top"/>
    </xf>
    <xf numFmtId="1" fontId="50" fillId="4" borderId="4" xfId="0" applyNumberFormat="1" applyFont="1" applyFill="1" applyBorder="1" applyAlignment="1">
      <alignment horizontal="center" vertical="top"/>
    </xf>
    <xf numFmtId="0" fontId="55" fillId="4" borderId="4" xfId="0" applyFont="1" applyFill="1" applyBorder="1" applyAlignment="1">
      <alignment vertical="top" wrapText="1"/>
    </xf>
    <xf numFmtId="0" fontId="24" fillId="2" borderId="4" xfId="0" applyFont="1" applyFill="1" applyBorder="1" applyAlignment="1">
      <alignment horizontal="center" vertical="top" wrapText="1"/>
    </xf>
    <xf numFmtId="0" fontId="41" fillId="4" borderId="4" xfId="0" applyFont="1" applyFill="1" applyBorder="1" applyAlignment="1">
      <alignment horizontal="center"/>
    </xf>
    <xf numFmtId="0" fontId="24" fillId="4" borderId="4" xfId="0" applyFont="1" applyFill="1" applyBorder="1" applyAlignment="1">
      <alignment vertical="center" wrapText="1"/>
    </xf>
    <xf numFmtId="0" fontId="24" fillId="4" borderId="4" xfId="0" applyFont="1" applyFill="1" applyBorder="1" applyAlignment="1">
      <alignment horizontal="center" vertical="center" wrapText="1"/>
    </xf>
    <xf numFmtId="165" fontId="41" fillId="4" borderId="4" xfId="0" applyNumberFormat="1" applyFont="1" applyFill="1" applyBorder="1" applyAlignment="1">
      <alignment horizontal="center" vertical="center"/>
    </xf>
    <xf numFmtId="2" fontId="41" fillId="4" borderId="4" xfId="0" applyNumberFormat="1" applyFont="1" applyFill="1" applyBorder="1" applyAlignment="1">
      <alignment horizontal="center" vertical="center"/>
    </xf>
    <xf numFmtId="0" fontId="41" fillId="4" borderId="4" xfId="0" applyFont="1" applyFill="1" applyBorder="1" applyAlignment="1">
      <alignment wrapText="1"/>
    </xf>
    <xf numFmtId="0" fontId="41" fillId="4" borderId="4" xfId="0" applyFont="1" applyFill="1" applyBorder="1" applyAlignment="1">
      <alignment horizontal="center" vertical="center"/>
    </xf>
    <xf numFmtId="0" fontId="41" fillId="4" borderId="4" xfId="0" applyFont="1" applyFill="1" applyBorder="1" applyAlignment="1">
      <alignment horizontal="center" vertical="center" wrapText="1"/>
    </xf>
    <xf numFmtId="2" fontId="41" fillId="4" borderId="4" xfId="0" applyNumberFormat="1" applyFont="1" applyFill="1" applyBorder="1" applyAlignment="1">
      <alignment horizontal="center" vertical="center" wrapText="1"/>
    </xf>
    <xf numFmtId="49" fontId="47" fillId="4" borderId="4" xfId="0" applyNumberFormat="1" applyFont="1" applyFill="1" applyBorder="1" applyAlignment="1">
      <alignment horizontal="center" vertical="top"/>
    </xf>
    <xf numFmtId="0" fontId="47" fillId="4" borderId="4" xfId="0" applyFont="1" applyFill="1" applyBorder="1" applyAlignment="1">
      <alignment horizontal="center" vertical="top"/>
    </xf>
    <xf numFmtId="166" fontId="41" fillId="0" borderId="18" xfId="0" applyNumberFormat="1" applyFont="1" applyBorder="1" applyAlignment="1">
      <alignment horizontal="center" vertical="top" wrapText="1"/>
    </xf>
    <xf numFmtId="166" fontId="24" fillId="0" borderId="18" xfId="0" applyNumberFormat="1" applyFont="1" applyBorder="1" applyAlignment="1">
      <alignment horizontal="center" vertical="top" wrapText="1"/>
    </xf>
    <xf numFmtId="166" fontId="24" fillId="0" borderId="19" xfId="0" applyNumberFormat="1" applyFont="1" applyBorder="1" applyAlignment="1">
      <alignment horizontal="center" vertical="top" wrapText="1"/>
    </xf>
    <xf numFmtId="166" fontId="41" fillId="0" borderId="19" xfId="0" applyNumberFormat="1" applyFont="1" applyBorder="1" applyAlignment="1">
      <alignment horizontal="center" vertical="top" wrapText="1"/>
    </xf>
    <xf numFmtId="166" fontId="42" fillId="0" borderId="20" xfId="0" applyNumberFormat="1" applyFont="1" applyBorder="1" applyAlignment="1">
      <alignment horizontal="center" vertical="top"/>
    </xf>
    <xf numFmtId="166" fontId="0" fillId="0" borderId="20" xfId="0" applyNumberFormat="1" applyBorder="1" applyAlignment="1">
      <alignment horizontal="center" vertical="top"/>
    </xf>
    <xf numFmtId="166" fontId="24" fillId="4" borderId="4" xfId="0" applyNumberFormat="1" applyFont="1" applyFill="1" applyBorder="1" applyAlignment="1">
      <alignment horizontal="center" vertical="center" wrapText="1"/>
    </xf>
    <xf numFmtId="166" fontId="38" fillId="4" borderId="4" xfId="0" applyNumberFormat="1" applyFont="1" applyFill="1" applyBorder="1" applyAlignment="1">
      <alignment horizontal="center" vertical="center" wrapText="1"/>
    </xf>
    <xf numFmtId="166" fontId="47" fillId="3" borderId="4" xfId="0" applyNumberFormat="1" applyFont="1" applyFill="1" applyBorder="1" applyAlignment="1">
      <alignment horizontal="center" vertical="center" wrapText="1"/>
    </xf>
    <xf numFmtId="166" fontId="45" fillId="3" borderId="4" xfId="0" applyNumberFormat="1" applyFont="1" applyFill="1" applyBorder="1" applyAlignment="1">
      <alignment horizontal="center" vertical="center" wrapText="1"/>
    </xf>
    <xf numFmtId="166" fontId="39" fillId="3" borderId="4" xfId="0" applyNumberFormat="1" applyFont="1" applyFill="1" applyBorder="1" applyAlignment="1">
      <alignment horizontal="center" vertical="center" wrapText="1"/>
    </xf>
    <xf numFmtId="166" fontId="45" fillId="0" borderId="4" xfId="0" applyNumberFormat="1" applyFont="1" applyBorder="1" applyAlignment="1">
      <alignment horizontal="center" vertical="center" wrapText="1"/>
    </xf>
    <xf numFmtId="166" fontId="50" fillId="3" borderId="4" xfId="0" applyNumberFormat="1" applyFont="1" applyFill="1" applyBorder="1" applyAlignment="1">
      <alignment horizontal="center" vertical="center" wrapText="1"/>
    </xf>
    <xf numFmtId="166" fontId="49" fillId="3" borderId="4" xfId="0" applyNumberFormat="1" applyFont="1" applyFill="1" applyBorder="1" applyAlignment="1">
      <alignment horizontal="center" vertical="center" wrapText="1"/>
    </xf>
    <xf numFmtId="166" fontId="50" fillId="0" borderId="4" xfId="0" applyNumberFormat="1" applyFont="1" applyBorder="1" applyAlignment="1">
      <alignment horizontal="center" vertical="center" wrapText="1"/>
    </xf>
    <xf numFmtId="166" fontId="51" fillId="0" borderId="4" xfId="0" applyNumberFormat="1" applyFont="1" applyBorder="1" applyAlignment="1">
      <alignment horizontal="center" vertical="center" wrapText="1"/>
    </xf>
    <xf numFmtId="166" fontId="51" fillId="4" borderId="4" xfId="0" applyNumberFormat="1" applyFont="1" applyFill="1" applyBorder="1" applyAlignment="1">
      <alignment horizontal="center" vertical="center" wrapText="1"/>
    </xf>
    <xf numFmtId="166" fontId="45" fillId="4" borderId="4" xfId="0" applyNumberFormat="1" applyFont="1" applyFill="1" applyBorder="1" applyAlignment="1">
      <alignment horizontal="center" vertical="center" wrapText="1"/>
    </xf>
    <xf numFmtId="166" fontId="28" fillId="5" borderId="4" xfId="0" applyNumberFormat="1" applyFont="1" applyFill="1" applyBorder="1" applyAlignment="1">
      <alignment horizontal="center" vertical="center" wrapText="1"/>
    </xf>
    <xf numFmtId="166" fontId="24" fillId="5" borderId="4" xfId="0" applyNumberFormat="1" applyFont="1" applyFill="1" applyBorder="1" applyAlignment="1">
      <alignment horizontal="center" vertical="center"/>
    </xf>
    <xf numFmtId="166" fontId="28" fillId="4" borderId="4" xfId="0" applyNumberFormat="1" applyFont="1" applyFill="1" applyBorder="1" applyAlignment="1">
      <alignment horizontal="center" vertical="center" wrapText="1"/>
    </xf>
    <xf numFmtId="166" fontId="28" fillId="4" borderId="3" xfId="0" applyNumberFormat="1" applyFont="1" applyFill="1" applyBorder="1" applyAlignment="1">
      <alignment horizontal="center" vertical="center" wrapText="1"/>
    </xf>
    <xf numFmtId="166" fontId="24" fillId="4" borderId="4" xfId="0" applyNumberFormat="1" applyFont="1" applyFill="1" applyBorder="1" applyAlignment="1">
      <alignment horizontal="center" vertical="center"/>
    </xf>
    <xf numFmtId="166" fontId="16" fillId="5" borderId="4" xfId="0" applyNumberFormat="1" applyFont="1" applyFill="1" applyBorder="1" applyAlignment="1">
      <alignment horizontal="center" vertical="center"/>
    </xf>
    <xf numFmtId="166" fontId="15" fillId="0" borderId="4" xfId="0" applyNumberFormat="1" applyFont="1" applyBorder="1" applyAlignment="1">
      <alignment horizontal="center" vertical="center" wrapText="1"/>
    </xf>
    <xf numFmtId="166" fontId="16" fillId="0" borderId="0" xfId="0" applyNumberFormat="1" applyFont="1" applyAlignment="1">
      <alignment horizontal="center" vertical="center" wrapText="1"/>
    </xf>
    <xf numFmtId="166" fontId="15" fillId="0" borderId="3" xfId="0" applyNumberFormat="1" applyFont="1" applyBorder="1" applyAlignment="1">
      <alignment horizontal="center" vertical="center" wrapText="1"/>
    </xf>
    <xf numFmtId="166" fontId="15" fillId="5" borderId="4" xfId="0" applyNumberFormat="1" applyFont="1" applyFill="1" applyBorder="1" applyAlignment="1">
      <alignment horizontal="center" vertical="center" wrapText="1"/>
    </xf>
    <xf numFmtId="166" fontId="16" fillId="5" borderId="4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/>
    </xf>
    <xf numFmtId="0" fontId="58" fillId="0" borderId="4" xfId="0" applyFont="1" applyBorder="1" applyAlignment="1">
      <alignment horizontal="left" vertical="top"/>
    </xf>
    <xf numFmtId="0" fontId="58" fillId="0" borderId="4" xfId="0" applyFont="1" applyBorder="1" applyAlignment="1">
      <alignment horizontal="left" vertical="top" wrapText="1"/>
    </xf>
    <xf numFmtId="0" fontId="58" fillId="11" borderId="4" xfId="0" applyFont="1" applyFill="1" applyBorder="1" applyAlignment="1">
      <alignment horizontal="center" vertical="top"/>
    </xf>
    <xf numFmtId="164" fontId="58" fillId="8" borderId="4" xfId="0" applyNumberFormat="1" applyFont="1" applyFill="1" applyBorder="1" applyAlignment="1">
      <alignment horizontal="center" vertical="top" wrapText="1"/>
    </xf>
    <xf numFmtId="164" fontId="58" fillId="0" borderId="4" xfId="0" applyNumberFormat="1" applyFont="1" applyBorder="1" applyAlignment="1">
      <alignment horizontal="center" vertical="top" wrapText="1"/>
    </xf>
    <xf numFmtId="165" fontId="58" fillId="0" borderId="4" xfId="0" applyNumberFormat="1" applyFont="1" applyBorder="1" applyAlignment="1">
      <alignment horizontal="center" vertical="top" wrapText="1"/>
    </xf>
    <xf numFmtId="49" fontId="58" fillId="0" borderId="4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/>
    </xf>
    <xf numFmtId="49" fontId="17" fillId="0" borderId="4" xfId="0" applyNumberFormat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1" fontId="17" fillId="0" borderId="4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4" xfId="0" applyFont="1" applyBorder="1" applyAlignment="1">
      <alignment horizontal="center" vertical="top" wrapText="1"/>
    </xf>
    <xf numFmtId="0" fontId="29" fillId="0" borderId="4" xfId="2" applyFont="1" applyBorder="1" applyAlignment="1" applyProtection="1">
      <alignment horizontal="center" vertical="top" wrapText="1"/>
    </xf>
    <xf numFmtId="0" fontId="1" fillId="9" borderId="17" xfId="0" applyFont="1" applyFill="1" applyBorder="1" applyAlignment="1">
      <alignment horizontal="center"/>
    </xf>
    <xf numFmtId="0" fontId="1" fillId="9" borderId="0" xfId="0" applyFont="1" applyFill="1" applyAlignment="1">
      <alignment horizontal="center"/>
    </xf>
    <xf numFmtId="0" fontId="40" fillId="9" borderId="0" xfId="0" applyFont="1" applyFill="1" applyAlignment="1">
      <alignment horizontal="center"/>
    </xf>
    <xf numFmtId="0" fontId="33" fillId="0" borderId="0" xfId="0" applyFont="1" applyAlignment="1">
      <alignment horizontal="center"/>
    </xf>
    <xf numFmtId="0" fontId="35" fillId="0" borderId="4" xfId="0" applyFont="1" applyBorder="1" applyAlignment="1">
      <alignment horizontal="center" vertical="center" wrapText="1"/>
    </xf>
    <xf numFmtId="0" fontId="35" fillId="0" borderId="4" xfId="0" applyFont="1" applyBorder="1"/>
    <xf numFmtId="0" fontId="33" fillId="2" borderId="0" xfId="0" applyFont="1" applyFill="1" applyAlignment="1">
      <alignment horizontal="center"/>
    </xf>
    <xf numFmtId="0" fontId="35" fillId="0" borderId="4" xfId="0" applyFont="1" applyBorder="1" applyAlignment="1">
      <alignment horizontal="center" vertical="top" wrapText="1"/>
    </xf>
    <xf numFmtId="49" fontId="35" fillId="0" borderId="12" xfId="0" applyNumberFormat="1" applyFont="1" applyBorder="1" applyAlignment="1">
      <alignment horizontal="center" vertical="center"/>
    </xf>
    <xf numFmtId="0" fontId="37" fillId="0" borderId="13" xfId="0" applyFont="1" applyBorder="1" applyAlignment="1">
      <alignment horizontal="center" vertical="center"/>
    </xf>
    <xf numFmtId="0" fontId="37" fillId="0" borderId="14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/>
    </xf>
    <xf numFmtId="0" fontId="33" fillId="2" borderId="1" xfId="0" applyFont="1" applyFill="1" applyBorder="1" applyAlignment="1">
      <alignment horizontal="center" vertical="center" wrapText="1"/>
    </xf>
    <xf numFmtId="0" fontId="33" fillId="2" borderId="9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35" fillId="2" borderId="9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25" fillId="0" borderId="4" xfId="0" applyFont="1" applyBorder="1" applyAlignment="1">
      <alignment vertical="top"/>
    </xf>
    <xf numFmtId="0" fontId="45" fillId="4" borderId="9" xfId="0" applyFont="1" applyFill="1" applyBorder="1" applyAlignment="1">
      <alignment horizontal="center" vertical="top" wrapText="1"/>
    </xf>
    <xf numFmtId="0" fontId="45" fillId="4" borderId="2" xfId="0" applyFont="1" applyFill="1" applyBorder="1" applyAlignment="1">
      <alignment horizontal="center" vertical="top" wrapText="1"/>
    </xf>
    <xf numFmtId="0" fontId="22" fillId="0" borderId="4" xfId="0" applyFont="1" applyBorder="1" applyAlignment="1">
      <alignment horizontal="center" vertical="center" wrapText="1"/>
    </xf>
    <xf numFmtId="0" fontId="22" fillId="0" borderId="4" xfId="0" applyFont="1" applyBorder="1"/>
    <xf numFmtId="0" fontId="22" fillId="0" borderId="4" xfId="0" applyFont="1" applyBorder="1" applyAlignment="1">
      <alignment horizontal="center" vertical="top" wrapText="1"/>
    </xf>
    <xf numFmtId="0" fontId="49" fillId="3" borderId="1" xfId="0" applyFont="1" applyFill="1" applyBorder="1" applyAlignment="1">
      <alignment horizontal="left" vertical="top" wrapText="1"/>
    </xf>
    <xf numFmtId="0" fontId="49" fillId="3" borderId="9" xfId="0" applyFont="1" applyFill="1" applyBorder="1" applyAlignment="1">
      <alignment horizontal="left" vertical="top" wrapText="1"/>
    </xf>
    <xf numFmtId="0" fontId="49" fillId="3" borderId="2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Обычный 2" xfId="1" xr:uid="{00000000-0005-0000-0000-000002000000}"/>
  </cellStyles>
  <dxfs count="0"/>
  <tableStyles count="0" defaultTableStyle="TableStyleMedium9" defaultPivotStyle="PivotStyleLight16"/>
  <colors>
    <mruColors>
      <color rgb="FFC6E6A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6</xdr:row>
      <xdr:rowOff>19050</xdr:rowOff>
    </xdr:from>
    <xdr:to>
      <xdr:col>5</xdr:col>
      <xdr:colOff>476250</xdr:colOff>
      <xdr:row>6</xdr:row>
      <xdr:rowOff>171450</xdr:rowOff>
    </xdr:to>
    <xdr:pic>
      <xdr:nvPicPr>
        <xdr:cNvPr id="2" name="Рисунок 6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181600" y="2657475"/>
          <a:ext cx="1905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304800</xdr:colOff>
      <xdr:row>6</xdr:row>
      <xdr:rowOff>19050</xdr:rowOff>
    </xdr:from>
    <xdr:to>
      <xdr:col>6</xdr:col>
      <xdr:colOff>571500</xdr:colOff>
      <xdr:row>6</xdr:row>
      <xdr:rowOff>171450</xdr:rowOff>
    </xdr:to>
    <xdr:pic>
      <xdr:nvPicPr>
        <xdr:cNvPr id="3" name="Рисунок 6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810250" y="2657475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219075</xdr:colOff>
      <xdr:row>6</xdr:row>
      <xdr:rowOff>19050</xdr:rowOff>
    </xdr:from>
    <xdr:to>
      <xdr:col>7</xdr:col>
      <xdr:colOff>504825</xdr:colOff>
      <xdr:row>6</xdr:row>
      <xdr:rowOff>171450</xdr:rowOff>
    </xdr:to>
    <xdr:pic>
      <xdr:nvPicPr>
        <xdr:cNvPr id="4" name="Рисунок 6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334125" y="265747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285750</xdr:colOff>
      <xdr:row>6</xdr:row>
      <xdr:rowOff>19050</xdr:rowOff>
    </xdr:from>
    <xdr:to>
      <xdr:col>8</xdr:col>
      <xdr:colOff>542925</xdr:colOff>
      <xdr:row>6</xdr:row>
      <xdr:rowOff>171450</xdr:rowOff>
    </xdr:to>
    <xdr:pic>
      <xdr:nvPicPr>
        <xdr:cNvPr id="5" name="Рисунок 6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010400" y="2657475"/>
          <a:ext cx="2571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314325</xdr:colOff>
      <xdr:row>6</xdr:row>
      <xdr:rowOff>19050</xdr:rowOff>
    </xdr:from>
    <xdr:to>
      <xdr:col>9</xdr:col>
      <xdr:colOff>476250</xdr:colOff>
      <xdr:row>6</xdr:row>
      <xdr:rowOff>171450</xdr:rowOff>
    </xdr:to>
    <xdr:pic>
      <xdr:nvPicPr>
        <xdr:cNvPr id="6" name="Рисунок 59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648575" y="2657475"/>
          <a:ext cx="1619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6</xdr:row>
      <xdr:rowOff>19050</xdr:rowOff>
    </xdr:from>
    <xdr:to>
      <xdr:col>3</xdr:col>
      <xdr:colOff>476250</xdr:colOff>
      <xdr:row>6</xdr:row>
      <xdr:rowOff>171450</xdr:rowOff>
    </xdr:to>
    <xdr:pic>
      <xdr:nvPicPr>
        <xdr:cNvPr id="2" name="Рисунок 6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991600" y="2219325"/>
          <a:ext cx="1905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304800</xdr:colOff>
      <xdr:row>6</xdr:row>
      <xdr:rowOff>19050</xdr:rowOff>
    </xdr:from>
    <xdr:to>
      <xdr:col>4</xdr:col>
      <xdr:colOff>571500</xdr:colOff>
      <xdr:row>6</xdr:row>
      <xdr:rowOff>171450</xdr:rowOff>
    </xdr:to>
    <xdr:pic>
      <xdr:nvPicPr>
        <xdr:cNvPr id="3" name="Рисунок 6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44150" y="2219325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5</xdr:col>
      <xdr:colOff>219075</xdr:colOff>
      <xdr:row>6</xdr:row>
      <xdr:rowOff>19050</xdr:rowOff>
    </xdr:from>
    <xdr:to>
      <xdr:col>5</xdr:col>
      <xdr:colOff>504825</xdr:colOff>
      <xdr:row>6</xdr:row>
      <xdr:rowOff>171450</xdr:rowOff>
    </xdr:to>
    <xdr:pic>
      <xdr:nvPicPr>
        <xdr:cNvPr id="4" name="Рисунок 61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68125" y="221932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285750</xdr:colOff>
      <xdr:row>6</xdr:row>
      <xdr:rowOff>19050</xdr:rowOff>
    </xdr:from>
    <xdr:to>
      <xdr:col>6</xdr:col>
      <xdr:colOff>542925</xdr:colOff>
      <xdr:row>6</xdr:row>
      <xdr:rowOff>171450</xdr:rowOff>
    </xdr:to>
    <xdr:pic>
      <xdr:nvPicPr>
        <xdr:cNvPr id="5" name="Рисунок 60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782550" y="2219325"/>
          <a:ext cx="2571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314325</xdr:colOff>
      <xdr:row>6</xdr:row>
      <xdr:rowOff>19050</xdr:rowOff>
    </xdr:from>
    <xdr:to>
      <xdr:col>7</xdr:col>
      <xdr:colOff>476250</xdr:colOff>
      <xdr:row>6</xdr:row>
      <xdr:rowOff>171450</xdr:rowOff>
    </xdr:to>
    <xdr:pic>
      <xdr:nvPicPr>
        <xdr:cNvPr id="6" name="Рисунок 5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877925" y="2219325"/>
          <a:ext cx="1619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6</xdr:row>
      <xdr:rowOff>19050</xdr:rowOff>
    </xdr:from>
    <xdr:to>
      <xdr:col>5</xdr:col>
      <xdr:colOff>476250</xdr:colOff>
      <xdr:row>6</xdr:row>
      <xdr:rowOff>171450</xdr:rowOff>
    </xdr:to>
    <xdr:pic>
      <xdr:nvPicPr>
        <xdr:cNvPr id="2" name="Рисунок 63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991600" y="2219325"/>
          <a:ext cx="1905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304800</xdr:colOff>
      <xdr:row>6</xdr:row>
      <xdr:rowOff>19050</xdr:rowOff>
    </xdr:from>
    <xdr:to>
      <xdr:col>6</xdr:col>
      <xdr:colOff>571500</xdr:colOff>
      <xdr:row>6</xdr:row>
      <xdr:rowOff>171450</xdr:rowOff>
    </xdr:to>
    <xdr:pic>
      <xdr:nvPicPr>
        <xdr:cNvPr id="3" name="Рисунок 6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44150" y="2219325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219075</xdr:colOff>
      <xdr:row>6</xdr:row>
      <xdr:rowOff>19050</xdr:rowOff>
    </xdr:from>
    <xdr:to>
      <xdr:col>7</xdr:col>
      <xdr:colOff>504825</xdr:colOff>
      <xdr:row>6</xdr:row>
      <xdr:rowOff>171450</xdr:rowOff>
    </xdr:to>
    <xdr:pic>
      <xdr:nvPicPr>
        <xdr:cNvPr id="4" name="Рисунок 61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68125" y="221932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285750</xdr:colOff>
      <xdr:row>6</xdr:row>
      <xdr:rowOff>19050</xdr:rowOff>
    </xdr:from>
    <xdr:to>
      <xdr:col>8</xdr:col>
      <xdr:colOff>542925</xdr:colOff>
      <xdr:row>6</xdr:row>
      <xdr:rowOff>171450</xdr:rowOff>
    </xdr:to>
    <xdr:pic>
      <xdr:nvPicPr>
        <xdr:cNvPr id="5" name="Рисунок 60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782550" y="2219325"/>
          <a:ext cx="2571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314325</xdr:colOff>
      <xdr:row>6</xdr:row>
      <xdr:rowOff>19050</xdr:rowOff>
    </xdr:from>
    <xdr:to>
      <xdr:col>9</xdr:col>
      <xdr:colOff>476250</xdr:colOff>
      <xdr:row>6</xdr:row>
      <xdr:rowOff>171450</xdr:rowOff>
    </xdr:to>
    <xdr:pic>
      <xdr:nvPicPr>
        <xdr:cNvPr id="6" name="Рисунок 59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877925" y="2219325"/>
          <a:ext cx="1619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6</xdr:row>
      <xdr:rowOff>19050</xdr:rowOff>
    </xdr:from>
    <xdr:to>
      <xdr:col>5</xdr:col>
      <xdr:colOff>476250</xdr:colOff>
      <xdr:row>6</xdr:row>
      <xdr:rowOff>171450</xdr:rowOff>
    </xdr:to>
    <xdr:pic>
      <xdr:nvPicPr>
        <xdr:cNvPr id="2" name="Рисунок 6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991600" y="2219325"/>
          <a:ext cx="1905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304800</xdr:colOff>
      <xdr:row>6</xdr:row>
      <xdr:rowOff>19050</xdr:rowOff>
    </xdr:from>
    <xdr:to>
      <xdr:col>6</xdr:col>
      <xdr:colOff>571500</xdr:colOff>
      <xdr:row>6</xdr:row>
      <xdr:rowOff>171450</xdr:rowOff>
    </xdr:to>
    <xdr:pic>
      <xdr:nvPicPr>
        <xdr:cNvPr id="3" name="Рисунок 6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44150" y="2219325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219075</xdr:colOff>
      <xdr:row>6</xdr:row>
      <xdr:rowOff>19050</xdr:rowOff>
    </xdr:from>
    <xdr:to>
      <xdr:col>7</xdr:col>
      <xdr:colOff>504825</xdr:colOff>
      <xdr:row>6</xdr:row>
      <xdr:rowOff>171450</xdr:rowOff>
    </xdr:to>
    <xdr:pic>
      <xdr:nvPicPr>
        <xdr:cNvPr id="4" name="Рисунок 61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68125" y="221932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285750</xdr:colOff>
      <xdr:row>6</xdr:row>
      <xdr:rowOff>19050</xdr:rowOff>
    </xdr:from>
    <xdr:to>
      <xdr:col>8</xdr:col>
      <xdr:colOff>542925</xdr:colOff>
      <xdr:row>6</xdr:row>
      <xdr:rowOff>171450</xdr:rowOff>
    </xdr:to>
    <xdr:pic>
      <xdr:nvPicPr>
        <xdr:cNvPr id="5" name="Рисунок 60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782550" y="2219325"/>
          <a:ext cx="2571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314325</xdr:colOff>
      <xdr:row>6</xdr:row>
      <xdr:rowOff>19050</xdr:rowOff>
    </xdr:from>
    <xdr:to>
      <xdr:col>9</xdr:col>
      <xdr:colOff>476250</xdr:colOff>
      <xdr:row>6</xdr:row>
      <xdr:rowOff>171450</xdr:rowOff>
    </xdr:to>
    <xdr:pic>
      <xdr:nvPicPr>
        <xdr:cNvPr id="6" name="Рисунок 59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877925" y="2219325"/>
          <a:ext cx="1619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6</xdr:row>
      <xdr:rowOff>19050</xdr:rowOff>
    </xdr:from>
    <xdr:to>
      <xdr:col>5</xdr:col>
      <xdr:colOff>476250</xdr:colOff>
      <xdr:row>6</xdr:row>
      <xdr:rowOff>171450</xdr:rowOff>
    </xdr:to>
    <xdr:pic>
      <xdr:nvPicPr>
        <xdr:cNvPr id="2" name="Рисунок 63">
          <a:extLst>
            <a:ext uri="{FF2B5EF4-FFF2-40B4-BE49-F238E27FC236}">
              <a16:creationId xmlns:a16="http://schemas.microsoft.com/office/drawing/2014/main" id="{C552854A-9E7E-4CA4-A236-0D39C5081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991600" y="2219325"/>
          <a:ext cx="1905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304800</xdr:colOff>
      <xdr:row>6</xdr:row>
      <xdr:rowOff>19050</xdr:rowOff>
    </xdr:from>
    <xdr:to>
      <xdr:col>6</xdr:col>
      <xdr:colOff>571500</xdr:colOff>
      <xdr:row>6</xdr:row>
      <xdr:rowOff>171450</xdr:rowOff>
    </xdr:to>
    <xdr:pic>
      <xdr:nvPicPr>
        <xdr:cNvPr id="3" name="Рисунок 62">
          <a:extLst>
            <a:ext uri="{FF2B5EF4-FFF2-40B4-BE49-F238E27FC236}">
              <a16:creationId xmlns:a16="http://schemas.microsoft.com/office/drawing/2014/main" id="{B71584E6-8413-4C26-B25C-F2E5A63989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344150" y="2219325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219075</xdr:colOff>
      <xdr:row>6</xdr:row>
      <xdr:rowOff>19050</xdr:rowOff>
    </xdr:from>
    <xdr:to>
      <xdr:col>7</xdr:col>
      <xdr:colOff>504825</xdr:colOff>
      <xdr:row>6</xdr:row>
      <xdr:rowOff>171450</xdr:rowOff>
    </xdr:to>
    <xdr:pic>
      <xdr:nvPicPr>
        <xdr:cNvPr id="4" name="Рисунок 61">
          <a:extLst>
            <a:ext uri="{FF2B5EF4-FFF2-40B4-BE49-F238E27FC236}">
              <a16:creationId xmlns:a16="http://schemas.microsoft.com/office/drawing/2014/main" id="{8869EDCA-529E-430F-B9C9-B28AB500CF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668125" y="221932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285750</xdr:colOff>
      <xdr:row>6</xdr:row>
      <xdr:rowOff>19050</xdr:rowOff>
    </xdr:from>
    <xdr:to>
      <xdr:col>8</xdr:col>
      <xdr:colOff>542925</xdr:colOff>
      <xdr:row>6</xdr:row>
      <xdr:rowOff>171450</xdr:rowOff>
    </xdr:to>
    <xdr:pic>
      <xdr:nvPicPr>
        <xdr:cNvPr id="5" name="Рисунок 60">
          <a:extLst>
            <a:ext uri="{FF2B5EF4-FFF2-40B4-BE49-F238E27FC236}">
              <a16:creationId xmlns:a16="http://schemas.microsoft.com/office/drawing/2014/main" id="{C243A223-1481-4FE1-AFEC-3AF6D20D3AB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782550" y="2219325"/>
          <a:ext cx="2571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314325</xdr:colOff>
      <xdr:row>6</xdr:row>
      <xdr:rowOff>19050</xdr:rowOff>
    </xdr:from>
    <xdr:to>
      <xdr:col>9</xdr:col>
      <xdr:colOff>476250</xdr:colOff>
      <xdr:row>6</xdr:row>
      <xdr:rowOff>171450</xdr:rowOff>
    </xdr:to>
    <xdr:pic>
      <xdr:nvPicPr>
        <xdr:cNvPr id="6" name="Рисунок 59">
          <a:extLst>
            <a:ext uri="{FF2B5EF4-FFF2-40B4-BE49-F238E27FC236}">
              <a16:creationId xmlns:a16="http://schemas.microsoft.com/office/drawing/2014/main" id="{3DE486FA-ABBD-4D22-A7D3-DA10AFF566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877925" y="2219325"/>
          <a:ext cx="1619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5</xdr:row>
      <xdr:rowOff>19050</xdr:rowOff>
    </xdr:from>
    <xdr:to>
      <xdr:col>5</xdr:col>
      <xdr:colOff>476250</xdr:colOff>
      <xdr:row>5</xdr:row>
      <xdr:rowOff>171450</xdr:rowOff>
    </xdr:to>
    <xdr:pic>
      <xdr:nvPicPr>
        <xdr:cNvPr id="2" name="Рисунок 63">
          <a:extLst>
            <a:ext uri="{FF2B5EF4-FFF2-40B4-BE49-F238E27FC236}">
              <a16:creationId xmlns:a16="http://schemas.microsoft.com/office/drawing/2014/main" id="{278CE394-679B-40F4-AD4B-F322A0A583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8648700" y="2219325"/>
          <a:ext cx="1905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304800</xdr:colOff>
      <xdr:row>5</xdr:row>
      <xdr:rowOff>19050</xdr:rowOff>
    </xdr:from>
    <xdr:to>
      <xdr:col>6</xdr:col>
      <xdr:colOff>571500</xdr:colOff>
      <xdr:row>5</xdr:row>
      <xdr:rowOff>171450</xdr:rowOff>
    </xdr:to>
    <xdr:pic>
      <xdr:nvPicPr>
        <xdr:cNvPr id="3" name="Рисунок 62">
          <a:extLst>
            <a:ext uri="{FF2B5EF4-FFF2-40B4-BE49-F238E27FC236}">
              <a16:creationId xmlns:a16="http://schemas.microsoft.com/office/drawing/2014/main" id="{63F12B90-CD96-41C9-A8AA-BFA874012C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0001250" y="2219325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7</xdr:col>
      <xdr:colOff>219075</xdr:colOff>
      <xdr:row>5</xdr:row>
      <xdr:rowOff>19050</xdr:rowOff>
    </xdr:from>
    <xdr:to>
      <xdr:col>7</xdr:col>
      <xdr:colOff>504825</xdr:colOff>
      <xdr:row>5</xdr:row>
      <xdr:rowOff>171450</xdr:rowOff>
    </xdr:to>
    <xdr:pic>
      <xdr:nvPicPr>
        <xdr:cNvPr id="4" name="Рисунок 61">
          <a:extLst>
            <a:ext uri="{FF2B5EF4-FFF2-40B4-BE49-F238E27FC236}">
              <a16:creationId xmlns:a16="http://schemas.microsoft.com/office/drawing/2014/main" id="{761B7042-4433-4369-9F29-5395AE0C0A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325225" y="221932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285750</xdr:colOff>
      <xdr:row>5</xdr:row>
      <xdr:rowOff>19050</xdr:rowOff>
    </xdr:from>
    <xdr:to>
      <xdr:col>8</xdr:col>
      <xdr:colOff>542925</xdr:colOff>
      <xdr:row>5</xdr:row>
      <xdr:rowOff>171450</xdr:rowOff>
    </xdr:to>
    <xdr:pic>
      <xdr:nvPicPr>
        <xdr:cNvPr id="5" name="Рисунок 60">
          <a:extLst>
            <a:ext uri="{FF2B5EF4-FFF2-40B4-BE49-F238E27FC236}">
              <a16:creationId xmlns:a16="http://schemas.microsoft.com/office/drawing/2014/main" id="{A4A93EDD-9F85-4F1A-83D3-64FE3B1314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2439650" y="2219325"/>
          <a:ext cx="2571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314325</xdr:colOff>
      <xdr:row>5</xdr:row>
      <xdr:rowOff>19050</xdr:rowOff>
    </xdr:from>
    <xdr:to>
      <xdr:col>9</xdr:col>
      <xdr:colOff>476250</xdr:colOff>
      <xdr:row>5</xdr:row>
      <xdr:rowOff>171450</xdr:rowOff>
    </xdr:to>
    <xdr:pic>
      <xdr:nvPicPr>
        <xdr:cNvPr id="6" name="Рисунок 59">
          <a:extLst>
            <a:ext uri="{FF2B5EF4-FFF2-40B4-BE49-F238E27FC236}">
              <a16:creationId xmlns:a16="http://schemas.microsoft.com/office/drawing/2014/main" id="{69A3A0B0-FCF5-440F-8A41-99A7A12E94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3535025" y="2219325"/>
          <a:ext cx="1619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62"/>
  <sheetViews>
    <sheetView view="pageBreakPreview" topLeftCell="A28" zoomScale="60" workbookViewId="0">
      <selection activeCell="E57" sqref="E57"/>
    </sheetView>
  </sheetViews>
  <sheetFormatPr defaultRowHeight="15.75" x14ac:dyDescent="0.25"/>
  <cols>
    <col min="1" max="2" width="6" style="41" customWidth="1"/>
    <col min="3" max="3" width="38.5703125" style="41" customWidth="1"/>
    <col min="4" max="4" width="41" style="41" customWidth="1"/>
    <col min="5" max="5" width="39" style="41" customWidth="1"/>
    <col min="6" max="6" width="20" style="41" customWidth="1"/>
    <col min="7" max="7" width="21.140625" style="41" customWidth="1"/>
    <col min="8" max="8" width="15.7109375" style="41" customWidth="1"/>
    <col min="9" max="9" width="16" style="41" customWidth="1"/>
    <col min="10" max="10" width="17.85546875" style="41" customWidth="1"/>
  </cols>
  <sheetData>
    <row r="2" spans="1:10" x14ac:dyDescent="0.25">
      <c r="A2" s="508" t="s">
        <v>86</v>
      </c>
      <c r="B2" s="508"/>
      <c r="C2" s="508"/>
      <c r="D2" s="508"/>
      <c r="E2" s="508"/>
      <c r="F2" s="508"/>
      <c r="G2" s="508"/>
      <c r="H2" s="508"/>
      <c r="I2" s="508"/>
      <c r="J2" s="508"/>
    </row>
    <row r="3" spans="1:10" x14ac:dyDescent="0.25">
      <c r="A3" s="509" t="s">
        <v>133</v>
      </c>
      <c r="B3" s="509"/>
      <c r="C3" s="509"/>
      <c r="D3" s="509"/>
      <c r="E3" s="509"/>
      <c r="F3" s="509"/>
      <c r="G3" s="509"/>
      <c r="H3" s="509"/>
      <c r="I3" s="509"/>
      <c r="J3" s="509"/>
    </row>
    <row r="6" spans="1:10" ht="94.5" x14ac:dyDescent="0.25">
      <c r="A6" s="510" t="s">
        <v>0</v>
      </c>
      <c r="B6" s="511"/>
      <c r="C6" s="512" t="s">
        <v>1</v>
      </c>
      <c r="D6" s="512" t="s">
        <v>2</v>
      </c>
      <c r="E6" s="51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3" t="s">
        <v>8</v>
      </c>
    </row>
    <row r="7" spans="1:10" x14ac:dyDescent="0.25">
      <c r="A7" s="2" t="s">
        <v>9</v>
      </c>
      <c r="B7" s="2" t="s">
        <v>10</v>
      </c>
      <c r="C7" s="513"/>
      <c r="D7" s="513"/>
      <c r="E7" s="513"/>
      <c r="F7" s="18"/>
      <c r="G7" s="18"/>
      <c r="H7" s="18"/>
      <c r="I7" s="18"/>
      <c r="J7" s="4"/>
    </row>
    <row r="8" spans="1:10" ht="40.5" customHeight="1" x14ac:dyDescent="0.25">
      <c r="A8" s="72">
        <v>1</v>
      </c>
      <c r="B8" s="73"/>
      <c r="C8" s="73" t="s">
        <v>138</v>
      </c>
      <c r="D8" s="74" t="s">
        <v>22</v>
      </c>
      <c r="E8" s="75"/>
      <c r="F8" s="87">
        <f t="shared" ref="F8:F23" si="0">G8*J8</f>
        <v>0.86084210526315785</v>
      </c>
      <c r="G8" s="87">
        <v>0.87</v>
      </c>
      <c r="H8" s="87">
        <v>0.94</v>
      </c>
      <c r="I8" s="87">
        <v>0.95</v>
      </c>
      <c r="J8" s="122">
        <f>H8/I8</f>
        <v>0.98947368421052628</v>
      </c>
    </row>
    <row r="9" spans="1:10" ht="39.75" customHeight="1" x14ac:dyDescent="0.25">
      <c r="A9" s="68" t="s">
        <v>20</v>
      </c>
      <c r="B9" s="51">
        <v>1</v>
      </c>
      <c r="C9" s="116" t="s">
        <v>87</v>
      </c>
      <c r="D9" s="117" t="s">
        <v>22</v>
      </c>
      <c r="E9" s="52" t="s">
        <v>23</v>
      </c>
      <c r="F9" s="161">
        <f>G9*J9</f>
        <v>0.86357142857142866</v>
      </c>
      <c r="G9" s="161">
        <v>0.93</v>
      </c>
      <c r="H9" s="162">
        <v>0.91</v>
      </c>
      <c r="I9" s="161">
        <v>0.98</v>
      </c>
      <c r="J9" s="161">
        <f t="shared" ref="J9:J14" si="1">H9/I9</f>
        <v>0.9285714285714286</v>
      </c>
    </row>
    <row r="10" spans="1:10" ht="38.25" customHeight="1" x14ac:dyDescent="0.25">
      <c r="A10" s="68" t="s">
        <v>20</v>
      </c>
      <c r="B10" s="51">
        <v>2</v>
      </c>
      <c r="C10" s="116" t="s">
        <v>21</v>
      </c>
      <c r="D10" s="117" t="s">
        <v>22</v>
      </c>
      <c r="E10" s="52" t="s">
        <v>23</v>
      </c>
      <c r="F10" s="161">
        <f>G10*J10</f>
        <v>0.9</v>
      </c>
      <c r="G10" s="162">
        <v>0.94</v>
      </c>
      <c r="H10" s="162">
        <v>0.9</v>
      </c>
      <c r="I10" s="161">
        <v>0.94</v>
      </c>
      <c r="J10" s="161">
        <f t="shared" si="1"/>
        <v>0.95744680851063835</v>
      </c>
    </row>
    <row r="11" spans="1:10" ht="39" customHeight="1" x14ac:dyDescent="0.25">
      <c r="A11" s="68" t="s">
        <v>20</v>
      </c>
      <c r="B11" s="51">
        <v>3</v>
      </c>
      <c r="C11" s="116" t="s">
        <v>24</v>
      </c>
      <c r="D11" s="117" t="s">
        <v>22</v>
      </c>
      <c r="E11" s="52" t="s">
        <v>23</v>
      </c>
      <c r="F11" s="161">
        <f>G11*J11</f>
        <v>0.95959595959595956</v>
      </c>
      <c r="G11" s="162">
        <v>1</v>
      </c>
      <c r="H11" s="162">
        <v>0.95</v>
      </c>
      <c r="I11" s="161">
        <v>0.99</v>
      </c>
      <c r="J11" s="161">
        <f t="shared" si="1"/>
        <v>0.95959595959595956</v>
      </c>
    </row>
    <row r="12" spans="1:10" ht="33" customHeight="1" x14ac:dyDescent="0.25">
      <c r="A12" s="68" t="s">
        <v>20</v>
      </c>
      <c r="B12" s="51">
        <v>4</v>
      </c>
      <c r="C12" s="116" t="s">
        <v>25</v>
      </c>
      <c r="D12" s="117" t="s">
        <v>22</v>
      </c>
      <c r="E12" s="52" t="s">
        <v>26</v>
      </c>
      <c r="F12" s="161">
        <f>G12*J12</f>
        <v>0.85168421052631593</v>
      </c>
      <c r="G12" s="162">
        <v>0.93</v>
      </c>
      <c r="H12" s="162">
        <v>0.87</v>
      </c>
      <c r="I12" s="162">
        <v>0.95</v>
      </c>
      <c r="J12" s="161">
        <f t="shared" si="1"/>
        <v>0.9157894736842106</v>
      </c>
    </row>
    <row r="13" spans="1:10" ht="57" customHeight="1" x14ac:dyDescent="0.25">
      <c r="A13" s="68" t="s">
        <v>20</v>
      </c>
      <c r="B13" s="51">
        <v>5</v>
      </c>
      <c r="C13" s="116" t="s">
        <v>27</v>
      </c>
      <c r="D13" s="117" t="s">
        <v>22</v>
      </c>
      <c r="E13" s="52" t="s">
        <v>23</v>
      </c>
      <c r="F13" s="161">
        <f>G13*J13</f>
        <v>0.5368421052631579</v>
      </c>
      <c r="G13" s="163">
        <v>0.51</v>
      </c>
      <c r="H13" s="163">
        <v>1</v>
      </c>
      <c r="I13" s="164">
        <v>0.95</v>
      </c>
      <c r="J13" s="164">
        <f t="shared" si="1"/>
        <v>1.0526315789473684</v>
      </c>
    </row>
    <row r="14" spans="1:10" ht="31.5" x14ac:dyDescent="0.25">
      <c r="A14" s="68" t="s">
        <v>20</v>
      </c>
      <c r="B14" s="51">
        <v>6</v>
      </c>
      <c r="C14" s="116" t="s">
        <v>28</v>
      </c>
      <c r="D14" s="117" t="s">
        <v>22</v>
      </c>
      <c r="E14" s="52" t="s">
        <v>23</v>
      </c>
      <c r="F14" s="161">
        <v>0.91</v>
      </c>
      <c r="G14" s="161">
        <v>0.9</v>
      </c>
      <c r="H14" s="162">
        <v>1</v>
      </c>
      <c r="I14" s="161">
        <v>0.99</v>
      </c>
      <c r="J14" s="161">
        <f t="shared" si="1"/>
        <v>1.0101010101010102</v>
      </c>
    </row>
    <row r="15" spans="1:10" s="1" customFormat="1" ht="57" customHeight="1" x14ac:dyDescent="0.25">
      <c r="A15" s="109">
        <v>2</v>
      </c>
      <c r="B15" s="109"/>
      <c r="C15" s="119" t="s">
        <v>122</v>
      </c>
      <c r="D15" s="120" t="s">
        <v>123</v>
      </c>
      <c r="E15" s="121"/>
      <c r="F15" s="108">
        <f t="shared" si="0"/>
        <v>0.92</v>
      </c>
      <c r="G15" s="108">
        <v>0.92</v>
      </c>
      <c r="H15" s="108">
        <v>1</v>
      </c>
      <c r="I15" s="108">
        <v>0.97</v>
      </c>
      <c r="J15" s="108">
        <v>1</v>
      </c>
    </row>
    <row r="16" spans="1:10" ht="53.25" customHeight="1" x14ac:dyDescent="0.25">
      <c r="A16" s="118">
        <v>2</v>
      </c>
      <c r="B16" s="118">
        <v>1</v>
      </c>
      <c r="C16" s="104" t="s">
        <v>30</v>
      </c>
      <c r="D16" s="104"/>
      <c r="E16" s="104" t="s">
        <v>31</v>
      </c>
      <c r="F16" s="106">
        <f t="shared" si="0"/>
        <v>0.88</v>
      </c>
      <c r="G16" s="107">
        <v>0.88</v>
      </c>
      <c r="H16" s="107">
        <v>1</v>
      </c>
      <c r="I16" s="107">
        <v>1</v>
      </c>
      <c r="J16" s="106">
        <f>H16/I16</f>
        <v>1</v>
      </c>
    </row>
    <row r="17" spans="1:10" ht="88.5" customHeight="1" x14ac:dyDescent="0.25">
      <c r="A17" s="118">
        <v>2</v>
      </c>
      <c r="B17" s="118">
        <v>2</v>
      </c>
      <c r="C17" s="104" t="s">
        <v>124</v>
      </c>
      <c r="D17" s="104" t="s">
        <v>32</v>
      </c>
      <c r="E17" s="104" t="s">
        <v>33</v>
      </c>
      <c r="F17" s="106">
        <f t="shared" si="0"/>
        <v>0.97</v>
      </c>
      <c r="G17" s="107">
        <v>0.97</v>
      </c>
      <c r="H17" s="107">
        <v>1</v>
      </c>
      <c r="I17" s="107">
        <v>0.94</v>
      </c>
      <c r="J17" s="106">
        <v>1</v>
      </c>
    </row>
    <row r="18" spans="1:10" ht="63" x14ac:dyDescent="0.25">
      <c r="A18" s="72" t="s">
        <v>34</v>
      </c>
      <c r="B18" s="73"/>
      <c r="C18" s="73" t="s">
        <v>110</v>
      </c>
      <c r="D18" s="74" t="s">
        <v>123</v>
      </c>
      <c r="E18" s="75" t="s">
        <v>111</v>
      </c>
      <c r="F18" s="157">
        <f t="shared" si="0"/>
        <v>0.86329999999999996</v>
      </c>
      <c r="G18" s="158">
        <v>0.89</v>
      </c>
      <c r="H18" s="158">
        <v>0.97</v>
      </c>
      <c r="I18" s="158">
        <v>1</v>
      </c>
      <c r="J18" s="157">
        <f t="shared" ref="J18:J23" si="2">H18/I18</f>
        <v>0.97</v>
      </c>
    </row>
    <row r="19" spans="1:10" ht="68.25" customHeight="1" x14ac:dyDescent="0.25">
      <c r="A19" s="68" t="s">
        <v>34</v>
      </c>
      <c r="B19" s="2">
        <v>1</v>
      </c>
      <c r="C19" s="18" t="s">
        <v>37</v>
      </c>
      <c r="D19" s="70" t="s">
        <v>36</v>
      </c>
      <c r="E19" s="19" t="s">
        <v>111</v>
      </c>
      <c r="F19" s="100">
        <f>G19*J19</f>
        <v>1</v>
      </c>
      <c r="G19" s="100">
        <v>1</v>
      </c>
      <c r="H19" s="100">
        <v>1</v>
      </c>
      <c r="I19" s="100">
        <v>1</v>
      </c>
      <c r="J19" s="100">
        <f>H19/I19</f>
        <v>1</v>
      </c>
    </row>
    <row r="20" spans="1:10" ht="70.5" customHeight="1" x14ac:dyDescent="0.25">
      <c r="A20" s="68" t="s">
        <v>34</v>
      </c>
      <c r="B20" s="2">
        <v>2</v>
      </c>
      <c r="C20" s="18" t="s">
        <v>38</v>
      </c>
      <c r="D20" s="70" t="s">
        <v>36</v>
      </c>
      <c r="E20" s="19" t="s">
        <v>111</v>
      </c>
      <c r="F20" s="100">
        <f t="shared" si="0"/>
        <v>0.81840000000000002</v>
      </c>
      <c r="G20" s="112">
        <v>0.88</v>
      </c>
      <c r="H20" s="100">
        <v>0.93</v>
      </c>
      <c r="I20" s="100">
        <v>1</v>
      </c>
      <c r="J20" s="100">
        <f t="shared" si="2"/>
        <v>0.93</v>
      </c>
    </row>
    <row r="21" spans="1:10" ht="87.75" customHeight="1" x14ac:dyDescent="0.25">
      <c r="A21" s="68" t="s">
        <v>34</v>
      </c>
      <c r="B21" s="2">
        <v>3</v>
      </c>
      <c r="C21" s="18" t="s">
        <v>112</v>
      </c>
      <c r="D21" s="70" t="s">
        <v>36</v>
      </c>
      <c r="E21" s="19" t="s">
        <v>111</v>
      </c>
      <c r="F21" s="100">
        <f t="shared" si="0"/>
        <v>1</v>
      </c>
      <c r="G21" s="100">
        <v>1</v>
      </c>
      <c r="H21" s="100">
        <v>1</v>
      </c>
      <c r="I21" s="100">
        <v>1</v>
      </c>
      <c r="J21" s="100">
        <f t="shared" si="2"/>
        <v>1</v>
      </c>
    </row>
    <row r="22" spans="1:10" ht="66" customHeight="1" x14ac:dyDescent="0.25">
      <c r="A22" s="68" t="s">
        <v>34</v>
      </c>
      <c r="B22" s="2">
        <v>4</v>
      </c>
      <c r="C22" s="18" t="s">
        <v>40</v>
      </c>
      <c r="D22" s="70" t="s">
        <v>36</v>
      </c>
      <c r="E22" s="19" t="s">
        <v>111</v>
      </c>
      <c r="F22" s="100">
        <f t="shared" si="0"/>
        <v>0.93</v>
      </c>
      <c r="G22" s="100">
        <v>1</v>
      </c>
      <c r="H22" s="100">
        <v>0.93</v>
      </c>
      <c r="I22" s="100">
        <v>1</v>
      </c>
      <c r="J22" s="100">
        <f t="shared" si="2"/>
        <v>0.93</v>
      </c>
    </row>
    <row r="23" spans="1:10" ht="68.25" customHeight="1" x14ac:dyDescent="0.25">
      <c r="A23" s="68" t="s">
        <v>34</v>
      </c>
      <c r="B23" s="2">
        <v>5</v>
      </c>
      <c r="C23" s="18" t="s">
        <v>28</v>
      </c>
      <c r="D23" s="70" t="s">
        <v>36</v>
      </c>
      <c r="E23" s="19" t="s">
        <v>111</v>
      </c>
      <c r="F23" s="100">
        <f t="shared" si="0"/>
        <v>1</v>
      </c>
      <c r="G23" s="100">
        <v>1</v>
      </c>
      <c r="H23" s="100">
        <v>1</v>
      </c>
      <c r="I23" s="100">
        <v>1</v>
      </c>
      <c r="J23" s="100">
        <f t="shared" si="2"/>
        <v>1</v>
      </c>
    </row>
    <row r="24" spans="1:10" ht="62.25" customHeight="1" x14ac:dyDescent="0.25">
      <c r="A24" s="123">
        <v>4</v>
      </c>
      <c r="B24" s="124"/>
      <c r="C24" s="124" t="s">
        <v>114</v>
      </c>
      <c r="D24" s="120"/>
      <c r="E24" s="125"/>
      <c r="F24" s="165">
        <f>G24*J24</f>
        <v>0.8</v>
      </c>
      <c r="G24" s="165">
        <v>0.8</v>
      </c>
      <c r="H24" s="165">
        <v>1</v>
      </c>
      <c r="I24" s="165">
        <v>0.98</v>
      </c>
      <c r="J24" s="165">
        <v>1</v>
      </c>
    </row>
    <row r="25" spans="1:10" ht="52.5" customHeight="1" x14ac:dyDescent="0.25">
      <c r="A25" s="126" t="s">
        <v>73</v>
      </c>
      <c r="B25" s="51">
        <v>1</v>
      </c>
      <c r="C25" s="116" t="s">
        <v>74</v>
      </c>
      <c r="D25" s="117" t="s">
        <v>22</v>
      </c>
      <c r="E25" s="52" t="s">
        <v>75</v>
      </c>
      <c r="F25" s="100">
        <f>G25*J25</f>
        <v>0.64</v>
      </c>
      <c r="G25" s="100">
        <v>0.64</v>
      </c>
      <c r="H25" s="100">
        <v>1</v>
      </c>
      <c r="I25" s="100">
        <v>0.9</v>
      </c>
      <c r="J25" s="100">
        <v>1</v>
      </c>
    </row>
    <row r="26" spans="1:10" ht="56.25" customHeight="1" x14ac:dyDescent="0.25">
      <c r="A26" s="126" t="s">
        <v>73</v>
      </c>
      <c r="B26" s="51">
        <v>2</v>
      </c>
      <c r="C26" s="116" t="s">
        <v>76</v>
      </c>
      <c r="D26" s="117" t="s">
        <v>22</v>
      </c>
      <c r="E26" s="52" t="s">
        <v>22</v>
      </c>
      <c r="F26" s="100">
        <f t="shared" ref="F26:F28" si="3">G26*J26</f>
        <v>0.73</v>
      </c>
      <c r="G26" s="100">
        <v>0.73</v>
      </c>
      <c r="H26" s="100">
        <v>1</v>
      </c>
      <c r="I26" s="100">
        <v>1</v>
      </c>
      <c r="J26" s="100">
        <f t="shared" ref="J26:J29" si="4">H26/I26*100/100</f>
        <v>1</v>
      </c>
    </row>
    <row r="27" spans="1:10" ht="62.25" customHeight="1" x14ac:dyDescent="0.25">
      <c r="A27" s="126" t="s">
        <v>73</v>
      </c>
      <c r="B27" s="51">
        <v>3</v>
      </c>
      <c r="C27" s="116" t="s">
        <v>77</v>
      </c>
      <c r="D27" s="117" t="s">
        <v>22</v>
      </c>
      <c r="E27" s="52" t="s">
        <v>78</v>
      </c>
      <c r="F27" s="100">
        <f t="shared" si="3"/>
        <v>1</v>
      </c>
      <c r="G27" s="100">
        <v>1</v>
      </c>
      <c r="H27" s="100">
        <v>1</v>
      </c>
      <c r="I27" s="100">
        <v>1</v>
      </c>
      <c r="J27" s="100">
        <f t="shared" si="4"/>
        <v>1</v>
      </c>
    </row>
    <row r="28" spans="1:10" ht="42.75" customHeight="1" x14ac:dyDescent="0.25">
      <c r="A28" s="126" t="s">
        <v>73</v>
      </c>
      <c r="B28" s="51">
        <v>4</v>
      </c>
      <c r="C28" s="116" t="s">
        <v>79</v>
      </c>
      <c r="D28" s="117" t="s">
        <v>22</v>
      </c>
      <c r="E28" s="52" t="s">
        <v>78</v>
      </c>
      <c r="F28" s="100">
        <f t="shared" si="3"/>
        <v>0.82</v>
      </c>
      <c r="G28" s="100">
        <v>0.82</v>
      </c>
      <c r="H28" s="100">
        <v>1</v>
      </c>
      <c r="I28" s="100">
        <v>1</v>
      </c>
      <c r="J28" s="100">
        <f t="shared" si="4"/>
        <v>1</v>
      </c>
    </row>
    <row r="29" spans="1:10" ht="49.5" customHeight="1" x14ac:dyDescent="0.25">
      <c r="A29" s="126" t="s">
        <v>73</v>
      </c>
      <c r="B29" s="51">
        <v>5</v>
      </c>
      <c r="C29" s="116" t="s">
        <v>80</v>
      </c>
      <c r="D29" s="117" t="s">
        <v>22</v>
      </c>
      <c r="E29" s="52" t="s">
        <v>81</v>
      </c>
      <c r="F29" s="100">
        <f>G29*J29</f>
        <v>0.8</v>
      </c>
      <c r="G29" s="100">
        <v>0.8</v>
      </c>
      <c r="H29" s="100">
        <v>1</v>
      </c>
      <c r="I29" s="100">
        <v>1</v>
      </c>
      <c r="J29" s="100">
        <f t="shared" si="4"/>
        <v>1</v>
      </c>
    </row>
    <row r="30" spans="1:10" ht="75.75" customHeight="1" x14ac:dyDescent="0.25">
      <c r="A30" s="123" t="s">
        <v>11</v>
      </c>
      <c r="B30" s="124"/>
      <c r="C30" s="124" t="s">
        <v>12</v>
      </c>
      <c r="D30" s="120" t="s">
        <v>115</v>
      </c>
      <c r="E30" s="125"/>
      <c r="F30" s="110">
        <f>G30*J30</f>
        <v>0.96</v>
      </c>
      <c r="G30" s="111">
        <v>0.96</v>
      </c>
      <c r="H30" s="111">
        <v>0.97</v>
      </c>
      <c r="I30" s="111">
        <v>0.94</v>
      </c>
      <c r="J30" s="128">
        <v>1</v>
      </c>
    </row>
    <row r="31" spans="1:10" ht="52.5" customHeight="1" x14ac:dyDescent="0.25">
      <c r="A31" s="126" t="s">
        <v>11</v>
      </c>
      <c r="B31" s="51">
        <v>1</v>
      </c>
      <c r="C31" s="116" t="s">
        <v>13</v>
      </c>
      <c r="D31" s="117" t="s">
        <v>116</v>
      </c>
      <c r="E31" s="52" t="s">
        <v>116</v>
      </c>
      <c r="F31" s="112">
        <f t="shared" ref="F31:F35" si="5">G31*J31</f>
        <v>1.0212765957446808</v>
      </c>
      <c r="G31" s="112">
        <v>1</v>
      </c>
      <c r="H31" s="113">
        <v>0.96</v>
      </c>
      <c r="I31" s="113">
        <v>0.94</v>
      </c>
      <c r="J31" s="114">
        <f t="shared" ref="J31:J35" si="6">H31/I31</f>
        <v>1.0212765957446808</v>
      </c>
    </row>
    <row r="32" spans="1:10" ht="54" customHeight="1" x14ac:dyDescent="0.25">
      <c r="A32" s="126" t="s">
        <v>11</v>
      </c>
      <c r="B32" s="51">
        <v>2</v>
      </c>
      <c r="C32" s="116" t="s">
        <v>14</v>
      </c>
      <c r="D32" s="117" t="s">
        <v>117</v>
      </c>
      <c r="E32" s="52" t="s">
        <v>15</v>
      </c>
      <c r="F32" s="112">
        <f t="shared" si="5"/>
        <v>0.9</v>
      </c>
      <c r="G32" s="115">
        <v>1</v>
      </c>
      <c r="H32" s="113">
        <v>0.9</v>
      </c>
      <c r="I32" s="115">
        <v>1</v>
      </c>
      <c r="J32" s="112">
        <f>H32/I32</f>
        <v>0.9</v>
      </c>
    </row>
    <row r="33" spans="1:10" ht="37.5" customHeight="1" x14ac:dyDescent="0.25">
      <c r="A33" s="126" t="s">
        <v>11</v>
      </c>
      <c r="B33" s="51">
        <v>3</v>
      </c>
      <c r="C33" s="116" t="s">
        <v>16</v>
      </c>
      <c r="D33" s="117" t="s">
        <v>118</v>
      </c>
      <c r="E33" s="52" t="s">
        <v>15</v>
      </c>
      <c r="F33" s="112">
        <f t="shared" si="5"/>
        <v>0.96</v>
      </c>
      <c r="G33" s="112">
        <v>0.96</v>
      </c>
      <c r="H33" s="113">
        <v>1</v>
      </c>
      <c r="I33" s="115">
        <v>1</v>
      </c>
      <c r="J33" s="115">
        <f t="shared" si="6"/>
        <v>1</v>
      </c>
    </row>
    <row r="34" spans="1:10" ht="39" customHeight="1" x14ac:dyDescent="0.25">
      <c r="A34" s="126" t="s">
        <v>11</v>
      </c>
      <c r="B34" s="51">
        <v>4</v>
      </c>
      <c r="C34" s="116" t="s">
        <v>17</v>
      </c>
      <c r="D34" s="117" t="s">
        <v>118</v>
      </c>
      <c r="E34" s="52" t="s">
        <v>118</v>
      </c>
      <c r="F34" s="112">
        <f t="shared" si="5"/>
        <v>0.83</v>
      </c>
      <c r="G34" s="112">
        <v>0.83</v>
      </c>
      <c r="H34" s="113">
        <v>1</v>
      </c>
      <c r="I34" s="115">
        <v>1</v>
      </c>
      <c r="J34" s="115">
        <f t="shared" si="6"/>
        <v>1</v>
      </c>
    </row>
    <row r="35" spans="1:10" ht="72.75" customHeight="1" x14ac:dyDescent="0.25">
      <c r="A35" s="126" t="s">
        <v>11</v>
      </c>
      <c r="B35" s="51">
        <v>5</v>
      </c>
      <c r="C35" s="116" t="s">
        <v>19</v>
      </c>
      <c r="D35" s="117" t="s">
        <v>18</v>
      </c>
      <c r="E35" s="52" t="s">
        <v>119</v>
      </c>
      <c r="F35" s="112">
        <f t="shared" si="5"/>
        <v>1</v>
      </c>
      <c r="G35" s="115">
        <v>1</v>
      </c>
      <c r="H35" s="113">
        <v>1</v>
      </c>
      <c r="I35" s="115">
        <v>1</v>
      </c>
      <c r="J35" s="115">
        <f t="shared" si="6"/>
        <v>1</v>
      </c>
    </row>
    <row r="36" spans="1:10" ht="66.75" customHeight="1" x14ac:dyDescent="0.25">
      <c r="A36" s="129">
        <v>6</v>
      </c>
      <c r="B36" s="130"/>
      <c r="C36" s="131" t="s">
        <v>41</v>
      </c>
      <c r="D36" s="125" t="s">
        <v>126</v>
      </c>
      <c r="E36" s="125"/>
      <c r="F36" s="127">
        <f>G36*J36</f>
        <v>0.83</v>
      </c>
      <c r="G36" s="127">
        <v>0.83</v>
      </c>
      <c r="H36" s="127">
        <v>1</v>
      </c>
      <c r="I36" s="127">
        <v>0.98</v>
      </c>
      <c r="J36" s="127">
        <v>1</v>
      </c>
    </row>
    <row r="37" spans="1:10" ht="74.25" customHeight="1" x14ac:dyDescent="0.25">
      <c r="A37" s="51">
        <v>6</v>
      </c>
      <c r="B37" s="51">
        <v>1</v>
      </c>
      <c r="C37" s="52" t="s">
        <v>42</v>
      </c>
      <c r="D37" s="52" t="s">
        <v>134</v>
      </c>
      <c r="E37" s="52" t="s">
        <v>136</v>
      </c>
      <c r="F37" s="107">
        <f>G37*J37</f>
        <v>0.48</v>
      </c>
      <c r="G37" s="107">
        <v>0.48</v>
      </c>
      <c r="H37" s="107">
        <v>1</v>
      </c>
      <c r="I37" s="107">
        <v>0.98</v>
      </c>
      <c r="J37" s="107">
        <v>1</v>
      </c>
    </row>
    <row r="38" spans="1:10" ht="54.75" customHeight="1" x14ac:dyDescent="0.25">
      <c r="A38" s="2">
        <v>6</v>
      </c>
      <c r="B38" s="51">
        <v>2</v>
      </c>
      <c r="C38" s="52" t="s">
        <v>43</v>
      </c>
      <c r="D38" s="52" t="s">
        <v>135</v>
      </c>
      <c r="E38" s="52" t="s">
        <v>125</v>
      </c>
      <c r="F38" s="107">
        <v>1</v>
      </c>
      <c r="G38" s="107">
        <v>1</v>
      </c>
      <c r="H38" s="107">
        <v>1</v>
      </c>
      <c r="I38" s="107">
        <v>1</v>
      </c>
      <c r="J38" s="107">
        <v>1</v>
      </c>
    </row>
    <row r="39" spans="1:10" ht="72" customHeight="1" x14ac:dyDescent="0.25">
      <c r="A39" s="2">
        <v>6</v>
      </c>
      <c r="B39" s="51">
        <v>3</v>
      </c>
      <c r="C39" s="52" t="s">
        <v>44</v>
      </c>
      <c r="D39" s="52" t="s">
        <v>135</v>
      </c>
      <c r="E39" s="52" t="s">
        <v>125</v>
      </c>
      <c r="F39" s="107">
        <v>1</v>
      </c>
      <c r="G39" s="107">
        <v>1</v>
      </c>
      <c r="H39" s="107">
        <v>1</v>
      </c>
      <c r="I39" s="107">
        <v>1</v>
      </c>
      <c r="J39" s="107">
        <v>1</v>
      </c>
    </row>
    <row r="40" spans="1:10" ht="47.25" x14ac:dyDescent="0.25">
      <c r="A40" s="147" t="s">
        <v>61</v>
      </c>
      <c r="B40" s="147"/>
      <c r="C40" s="124" t="s">
        <v>62</v>
      </c>
      <c r="D40" s="121"/>
      <c r="E40" s="148" t="s">
        <v>63</v>
      </c>
      <c r="F40" s="159">
        <f t="shared" ref="F40:F45" si="7">G40*J40</f>
        <v>0.85065217391304337</v>
      </c>
      <c r="G40" s="159">
        <v>0.86</v>
      </c>
      <c r="H40" s="159">
        <v>0.91</v>
      </c>
      <c r="I40" s="159">
        <v>0.92</v>
      </c>
      <c r="J40" s="160">
        <f>H40/I40</f>
        <v>0.98913043478260865</v>
      </c>
    </row>
    <row r="41" spans="1:10" ht="47.25" x14ac:dyDescent="0.25">
      <c r="A41" s="149" t="s">
        <v>61</v>
      </c>
      <c r="B41" s="149" t="s">
        <v>64</v>
      </c>
      <c r="C41" s="116" t="s">
        <v>65</v>
      </c>
      <c r="D41" s="150"/>
      <c r="E41" s="151" t="s">
        <v>63</v>
      </c>
      <c r="F41" s="152">
        <f t="shared" si="7"/>
        <v>0.86</v>
      </c>
      <c r="G41" s="153">
        <v>0.86</v>
      </c>
      <c r="H41" s="153">
        <v>1</v>
      </c>
      <c r="I41" s="153">
        <v>1</v>
      </c>
      <c r="J41" s="154">
        <f t="shared" ref="J41:J45" si="8">H41/I41</f>
        <v>1</v>
      </c>
    </row>
    <row r="42" spans="1:10" ht="47.25" x14ac:dyDescent="0.25">
      <c r="A42" s="149" t="s">
        <v>61</v>
      </c>
      <c r="B42" s="149" t="s">
        <v>66</v>
      </c>
      <c r="C42" s="116" t="s">
        <v>67</v>
      </c>
      <c r="D42" s="103"/>
      <c r="E42" s="151" t="s">
        <v>63</v>
      </c>
      <c r="F42" s="152">
        <f t="shared" si="7"/>
        <v>0.77176470588235302</v>
      </c>
      <c r="G42" s="155">
        <v>0.8</v>
      </c>
      <c r="H42" s="155">
        <v>0.82</v>
      </c>
      <c r="I42" s="155">
        <v>0.85</v>
      </c>
      <c r="J42" s="154">
        <f t="shared" si="8"/>
        <v>0.96470588235294119</v>
      </c>
    </row>
    <row r="43" spans="1:10" ht="60" customHeight="1" x14ac:dyDescent="0.25">
      <c r="A43" s="149" t="s">
        <v>61</v>
      </c>
      <c r="B43" s="149" t="s">
        <v>68</v>
      </c>
      <c r="C43" s="116" t="s">
        <v>69</v>
      </c>
      <c r="D43" s="103"/>
      <c r="E43" s="151" t="s">
        <v>63</v>
      </c>
      <c r="F43" s="152">
        <f t="shared" si="7"/>
        <v>0.89</v>
      </c>
      <c r="G43" s="155">
        <v>0.89</v>
      </c>
      <c r="H43" s="155">
        <v>1</v>
      </c>
      <c r="I43" s="155">
        <v>0.55000000000000004</v>
      </c>
      <c r="J43" s="154">
        <v>1</v>
      </c>
    </row>
    <row r="44" spans="1:10" ht="47.25" x14ac:dyDescent="0.25">
      <c r="A44" s="149" t="s">
        <v>61</v>
      </c>
      <c r="B44" s="149" t="s">
        <v>70</v>
      </c>
      <c r="C44" s="116" t="s">
        <v>71</v>
      </c>
      <c r="D44" s="103"/>
      <c r="E44" s="151" t="s">
        <v>63</v>
      </c>
      <c r="F44" s="152">
        <f t="shared" si="7"/>
        <v>0.71141304347826084</v>
      </c>
      <c r="G44" s="155">
        <v>0.77</v>
      </c>
      <c r="H44" s="155">
        <v>0.85</v>
      </c>
      <c r="I44" s="155">
        <v>0.92</v>
      </c>
      <c r="J44" s="154">
        <f t="shared" si="8"/>
        <v>0.92391304347826075</v>
      </c>
    </row>
    <row r="45" spans="1:10" ht="47.25" x14ac:dyDescent="0.25">
      <c r="A45" s="149" t="s">
        <v>61</v>
      </c>
      <c r="B45" s="149" t="s">
        <v>11</v>
      </c>
      <c r="C45" s="116" t="s">
        <v>72</v>
      </c>
      <c r="D45" s="137"/>
      <c r="E45" s="151" t="s">
        <v>63</v>
      </c>
      <c r="F45" s="152">
        <f t="shared" si="7"/>
        <v>1.0470588235294118</v>
      </c>
      <c r="G45" s="156">
        <v>1</v>
      </c>
      <c r="H45" s="156">
        <v>0.89</v>
      </c>
      <c r="I45" s="156">
        <v>0.85</v>
      </c>
      <c r="J45" s="154">
        <f t="shared" si="8"/>
        <v>1.0470588235294118</v>
      </c>
    </row>
    <row r="46" spans="1:10" ht="84" customHeight="1" x14ac:dyDescent="0.25">
      <c r="A46" s="109">
        <v>8</v>
      </c>
      <c r="B46" s="109" t="s">
        <v>82</v>
      </c>
      <c r="C46" s="119" t="s">
        <v>83</v>
      </c>
      <c r="D46" s="119" t="s">
        <v>84</v>
      </c>
      <c r="E46" s="119" t="s">
        <v>85</v>
      </c>
      <c r="F46" s="146">
        <f t="shared" ref="F46:F55" si="9">G46*J46</f>
        <v>0.81395348837209303</v>
      </c>
      <c r="G46" s="146">
        <v>1</v>
      </c>
      <c r="H46" s="146">
        <v>0.7</v>
      </c>
      <c r="I46" s="146">
        <v>0.86</v>
      </c>
      <c r="J46" s="146">
        <f>H46/I46</f>
        <v>0.81395348837209303</v>
      </c>
    </row>
    <row r="47" spans="1:10" ht="40.5" customHeight="1" x14ac:dyDescent="0.25">
      <c r="A47" s="132" t="s">
        <v>45</v>
      </c>
      <c r="B47" s="109"/>
      <c r="C47" s="119" t="s">
        <v>46</v>
      </c>
      <c r="D47" s="119" t="s">
        <v>121</v>
      </c>
      <c r="E47" s="133" t="s">
        <v>47</v>
      </c>
      <c r="F47" s="144">
        <f t="shared" si="9"/>
        <v>0.94659204545454556</v>
      </c>
      <c r="G47" s="145">
        <f>AVERAGE(G48:G51)</f>
        <v>1.0075000000000001</v>
      </c>
      <c r="H47" s="144">
        <f t="shared" ref="H47:J47" si="10">AVERAGE(H48:H51)</f>
        <v>0.93500000000000005</v>
      </c>
      <c r="I47" s="144">
        <f t="shared" si="10"/>
        <v>0.995</v>
      </c>
      <c r="J47" s="144">
        <f t="shared" si="10"/>
        <v>0.93954545454545457</v>
      </c>
    </row>
    <row r="48" spans="1:10" ht="31.5" x14ac:dyDescent="0.25">
      <c r="A48" s="134" t="s">
        <v>45</v>
      </c>
      <c r="B48" s="118">
        <v>1</v>
      </c>
      <c r="C48" s="104" t="s">
        <v>48</v>
      </c>
      <c r="D48" s="104"/>
      <c r="E48" s="135" t="s">
        <v>47</v>
      </c>
      <c r="F48" s="140">
        <f t="shared" si="9"/>
        <v>0.89090909090909098</v>
      </c>
      <c r="G48" s="51">
        <v>0.98</v>
      </c>
      <c r="H48" s="51">
        <v>0.9</v>
      </c>
      <c r="I48" s="140">
        <v>0.99</v>
      </c>
      <c r="J48" s="140">
        <f>H48/I48</f>
        <v>0.90909090909090917</v>
      </c>
    </row>
    <row r="49" spans="1:10" ht="47.25" x14ac:dyDescent="0.25">
      <c r="A49" s="134" t="s">
        <v>45</v>
      </c>
      <c r="B49" s="118">
        <v>2</v>
      </c>
      <c r="C49" s="104" t="s">
        <v>49</v>
      </c>
      <c r="D49" s="104"/>
      <c r="E49" s="104" t="s">
        <v>50</v>
      </c>
      <c r="F49" s="140">
        <f t="shared" si="9"/>
        <v>0.86363636363636365</v>
      </c>
      <c r="G49" s="51">
        <v>0.95</v>
      </c>
      <c r="H49" s="51">
        <v>0.9</v>
      </c>
      <c r="I49" s="140">
        <v>0.99</v>
      </c>
      <c r="J49" s="140">
        <f t="shared" ref="J49:J51" si="11">H49/I49</f>
        <v>0.90909090909090917</v>
      </c>
    </row>
    <row r="50" spans="1:10" x14ac:dyDescent="0.25">
      <c r="A50" s="134" t="s">
        <v>45</v>
      </c>
      <c r="B50" s="118">
        <v>3</v>
      </c>
      <c r="C50" s="104" t="s">
        <v>51</v>
      </c>
      <c r="D50" s="104"/>
      <c r="E50" s="104" t="s">
        <v>52</v>
      </c>
      <c r="F50" s="140">
        <f t="shared" si="9"/>
        <v>1.034</v>
      </c>
      <c r="G50" s="51">
        <v>1.1000000000000001</v>
      </c>
      <c r="H50" s="51">
        <v>0.94</v>
      </c>
      <c r="I50" s="140">
        <v>1</v>
      </c>
      <c r="J50" s="140">
        <f t="shared" si="11"/>
        <v>0.94</v>
      </c>
    </row>
    <row r="51" spans="1:10" ht="78.75" x14ac:dyDescent="0.25">
      <c r="A51" s="134" t="s">
        <v>45</v>
      </c>
      <c r="B51" s="118">
        <v>4</v>
      </c>
      <c r="C51" s="136" t="s">
        <v>53</v>
      </c>
      <c r="D51" s="137"/>
      <c r="E51" s="104" t="s">
        <v>54</v>
      </c>
      <c r="F51" s="140">
        <f t="shared" si="9"/>
        <v>1</v>
      </c>
      <c r="G51" s="51">
        <v>1</v>
      </c>
      <c r="H51" s="51">
        <v>1</v>
      </c>
      <c r="I51" s="140">
        <v>1</v>
      </c>
      <c r="J51" s="140">
        <f t="shared" si="11"/>
        <v>1</v>
      </c>
    </row>
    <row r="52" spans="1:10" ht="31.5" x14ac:dyDescent="0.25">
      <c r="A52" s="123">
        <v>10</v>
      </c>
      <c r="B52" s="124"/>
      <c r="C52" s="124" t="s">
        <v>55</v>
      </c>
      <c r="D52" s="120"/>
      <c r="E52" s="125"/>
      <c r="F52" s="138">
        <f t="shared" si="9"/>
        <v>1</v>
      </c>
      <c r="G52" s="139">
        <v>1</v>
      </c>
      <c r="H52" s="139">
        <v>1</v>
      </c>
      <c r="I52" s="139">
        <v>1</v>
      </c>
      <c r="J52" s="138">
        <v>1</v>
      </c>
    </row>
    <row r="53" spans="1:10" ht="75" customHeight="1" x14ac:dyDescent="0.25">
      <c r="A53" s="126">
        <v>10</v>
      </c>
      <c r="B53" s="51">
        <v>1</v>
      </c>
      <c r="C53" s="116" t="s">
        <v>56</v>
      </c>
      <c r="D53" s="117" t="s">
        <v>57</v>
      </c>
      <c r="E53" s="52" t="s">
        <v>58</v>
      </c>
      <c r="F53" s="140">
        <f t="shared" si="9"/>
        <v>1</v>
      </c>
      <c r="G53" s="141">
        <v>1</v>
      </c>
      <c r="H53" s="141">
        <v>1</v>
      </c>
      <c r="I53" s="141">
        <v>1</v>
      </c>
      <c r="J53" s="141">
        <v>1</v>
      </c>
    </row>
    <row r="54" spans="1:10" ht="72" customHeight="1" x14ac:dyDescent="0.25">
      <c r="A54" s="126">
        <v>10</v>
      </c>
      <c r="B54" s="51">
        <v>2</v>
      </c>
      <c r="C54" s="116" t="s">
        <v>59</v>
      </c>
      <c r="D54" s="117" t="s">
        <v>57</v>
      </c>
      <c r="E54" s="52" t="s">
        <v>58</v>
      </c>
      <c r="F54" s="140">
        <f t="shared" si="9"/>
        <v>1</v>
      </c>
      <c r="G54" s="142">
        <v>1</v>
      </c>
      <c r="H54" s="142">
        <v>1</v>
      </c>
      <c r="I54" s="142">
        <v>1</v>
      </c>
      <c r="J54" s="142">
        <v>1</v>
      </c>
    </row>
    <row r="55" spans="1:10" ht="125.25" customHeight="1" x14ac:dyDescent="0.25">
      <c r="A55" s="123">
        <v>11</v>
      </c>
      <c r="B55" s="124">
        <v>0</v>
      </c>
      <c r="C55" s="124" t="s">
        <v>60</v>
      </c>
      <c r="D55" s="120" t="s">
        <v>113</v>
      </c>
      <c r="E55" s="125" t="s">
        <v>111</v>
      </c>
      <c r="F55" s="143">
        <f t="shared" si="9"/>
        <v>0.8</v>
      </c>
      <c r="G55" s="143">
        <v>1</v>
      </c>
      <c r="H55" s="143">
        <v>0.8</v>
      </c>
      <c r="I55" s="143">
        <v>1</v>
      </c>
      <c r="J55" s="143">
        <v>0.8</v>
      </c>
    </row>
    <row r="56" spans="1:10" ht="106.5" customHeight="1" x14ac:dyDescent="0.25">
      <c r="A56" s="96">
        <v>12</v>
      </c>
      <c r="B56" s="96">
        <v>0</v>
      </c>
      <c r="C56" s="97" t="s">
        <v>137</v>
      </c>
      <c r="D56" s="97" t="s">
        <v>91</v>
      </c>
      <c r="E56" s="97" t="s">
        <v>92</v>
      </c>
      <c r="F56" s="98">
        <v>1</v>
      </c>
      <c r="G56" s="98">
        <v>1</v>
      </c>
      <c r="H56" s="98">
        <v>1</v>
      </c>
      <c r="I56" s="98">
        <v>1</v>
      </c>
      <c r="J56" s="98">
        <v>1</v>
      </c>
    </row>
    <row r="57" spans="1:10" ht="106.5" customHeight="1" x14ac:dyDescent="0.25">
      <c r="A57" s="339">
        <v>13</v>
      </c>
      <c r="B57" s="339">
        <v>0</v>
      </c>
      <c r="C57" s="341" t="s">
        <v>190</v>
      </c>
      <c r="D57" s="240" t="s">
        <v>191</v>
      </c>
      <c r="E57" s="240"/>
      <c r="F57" s="340">
        <v>1</v>
      </c>
      <c r="G57" s="340">
        <v>1</v>
      </c>
      <c r="H57" s="340">
        <v>1</v>
      </c>
      <c r="I57" s="340">
        <v>0.99</v>
      </c>
      <c r="J57" s="340">
        <v>1</v>
      </c>
    </row>
    <row r="58" spans="1:10" x14ac:dyDescent="0.25">
      <c r="F58" s="43">
        <f>G58*J58/100</f>
        <v>10.782098965071155</v>
      </c>
      <c r="G58" s="42">
        <f>G8+G15+G18+G24+G30+G36+G40+G46+G47+G52+G55+G56</f>
        <v>11.137500000000001</v>
      </c>
      <c r="H58" s="42">
        <f t="shared" ref="H58:I58" si="12">H8+H15+H18+H24+H30+H36+H40+H46+H47+H52+H55+H56</f>
        <v>11.225000000000001</v>
      </c>
      <c r="I58" s="42">
        <f t="shared" si="12"/>
        <v>11.595000000000001</v>
      </c>
      <c r="J58" s="41">
        <f>H58/I58*100</f>
        <v>96.808969383354906</v>
      </c>
    </row>
    <row r="59" spans="1:10" ht="18.75" x14ac:dyDescent="0.3">
      <c r="D59" s="105" t="s">
        <v>132</v>
      </c>
      <c r="F59" s="43">
        <f>G59*J59</f>
        <v>0.91387746710526341</v>
      </c>
      <c r="G59" s="43">
        <f>G58/12</f>
        <v>0.92812500000000009</v>
      </c>
      <c r="H59" s="43">
        <f t="shared" ref="H59" si="13">H58/12</f>
        <v>0.93541666666666679</v>
      </c>
      <c r="I59" s="43">
        <v>0.95</v>
      </c>
      <c r="J59" s="43">
        <f>H59/I59</f>
        <v>0.98464912280701766</v>
      </c>
    </row>
    <row r="62" spans="1:10" x14ac:dyDescent="0.25">
      <c r="G62" s="43"/>
    </row>
  </sheetData>
  <mergeCells count="6">
    <mergeCell ref="A2:J2"/>
    <mergeCell ref="A3:J3"/>
    <mergeCell ref="A6:B6"/>
    <mergeCell ref="C6:C7"/>
    <mergeCell ref="D6:D7"/>
    <mergeCell ref="E6:E7"/>
  </mergeCells>
  <pageMargins left="0.70866141732283472" right="0.70866141732283472" top="0.74803149606299213" bottom="0.74803149606299213" header="0.31496062992125984" footer="0.31496062992125984"/>
  <pageSetup paperSize="9" scale="54" orientation="landscape" horizontalDpi="180" verticalDpi="180" r:id="rId1"/>
  <rowBreaks count="2" manualBreakCount="2">
    <brk id="44" max="9" man="1"/>
    <brk id="61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BC19F-82A2-4964-8090-A9D5AE762C2D}">
  <dimension ref="A1:J52"/>
  <sheetViews>
    <sheetView view="pageBreakPreview" topLeftCell="A4" zoomScale="60" zoomScaleNormal="70" workbookViewId="0">
      <selection activeCell="G5" sqref="G5"/>
    </sheetView>
  </sheetViews>
  <sheetFormatPr defaultRowHeight="15" x14ac:dyDescent="0.25"/>
  <cols>
    <col min="3" max="3" width="37.85546875" customWidth="1"/>
    <col min="4" max="4" width="30.85546875" customWidth="1"/>
    <col min="5" max="5" width="19.5703125" customWidth="1"/>
    <col min="6" max="6" width="14.5703125" customWidth="1"/>
    <col min="7" max="7" width="18.85546875" customWidth="1"/>
    <col min="8" max="8" width="15.140625" customWidth="1"/>
    <col min="9" max="9" width="13.7109375" customWidth="1"/>
    <col min="10" max="10" width="21.85546875" customWidth="1"/>
  </cols>
  <sheetData>
    <row r="1" spans="1:10" ht="15.75" x14ac:dyDescent="0.25">
      <c r="A1" s="508" t="s">
        <v>86</v>
      </c>
      <c r="B1" s="508"/>
      <c r="C1" s="508"/>
      <c r="D1" s="508"/>
      <c r="E1" s="508"/>
      <c r="F1" s="508"/>
      <c r="G1" s="508"/>
      <c r="H1" s="508"/>
      <c r="I1" s="508"/>
      <c r="J1" s="508"/>
    </row>
    <row r="2" spans="1:10" ht="15.75" x14ac:dyDescent="0.25">
      <c r="A2" s="509" t="s">
        <v>238</v>
      </c>
      <c r="B2" s="509"/>
      <c r="C2" s="509"/>
      <c r="D2" s="509"/>
      <c r="E2" s="509"/>
      <c r="F2" s="509"/>
      <c r="G2" s="509"/>
      <c r="H2" s="509"/>
      <c r="I2" s="509"/>
      <c r="J2" s="509"/>
    </row>
    <row r="3" spans="1:10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</row>
    <row r="4" spans="1:10" ht="15.75" x14ac:dyDescent="0.25">
      <c r="A4" s="41"/>
      <c r="B4" s="41"/>
      <c r="C4" s="41"/>
      <c r="D4" s="41"/>
      <c r="E4" s="41"/>
      <c r="F4" s="41"/>
      <c r="G4" s="41"/>
      <c r="H4" s="41"/>
      <c r="I4" s="41"/>
      <c r="J4" s="41"/>
    </row>
    <row r="5" spans="1:10" ht="126" x14ac:dyDescent="0.25">
      <c r="A5" s="510" t="s">
        <v>0</v>
      </c>
      <c r="B5" s="511"/>
      <c r="C5" s="512" t="s">
        <v>1</v>
      </c>
      <c r="D5" s="512" t="s">
        <v>2</v>
      </c>
      <c r="E5" s="51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3" t="s">
        <v>8</v>
      </c>
    </row>
    <row r="6" spans="1:10" ht="15.75" x14ac:dyDescent="0.25">
      <c r="A6" s="2" t="s">
        <v>9</v>
      </c>
      <c r="B6" s="2" t="s">
        <v>10</v>
      </c>
      <c r="C6" s="513"/>
      <c r="D6" s="513"/>
      <c r="E6" s="513"/>
      <c r="F6" s="18"/>
      <c r="G6" s="18"/>
      <c r="H6" s="18"/>
      <c r="I6" s="18"/>
      <c r="J6" s="4"/>
    </row>
    <row r="7" spans="1:10" ht="47.25" x14ac:dyDescent="0.25">
      <c r="A7" s="357">
        <v>1</v>
      </c>
      <c r="B7" s="358"/>
      <c r="C7" s="124" t="s">
        <v>192</v>
      </c>
      <c r="D7" s="120" t="s">
        <v>22</v>
      </c>
      <c r="E7" s="325"/>
      <c r="F7" s="327">
        <f>G7*J7</f>
        <v>0.98979591836734693</v>
      </c>
      <c r="G7" s="327">
        <v>0.97</v>
      </c>
      <c r="H7" s="327">
        <v>1</v>
      </c>
      <c r="I7" s="327">
        <v>0.98</v>
      </c>
      <c r="J7" s="327">
        <f>H7/I7</f>
        <v>1.0204081632653061</v>
      </c>
    </row>
    <row r="8" spans="1:10" ht="36.75" thickBot="1" x14ac:dyDescent="0.3">
      <c r="A8" s="353" t="s">
        <v>20</v>
      </c>
      <c r="B8" s="354">
        <v>1</v>
      </c>
      <c r="C8" s="343" t="s">
        <v>87</v>
      </c>
      <c r="D8" s="343" t="s">
        <v>193</v>
      </c>
      <c r="E8" s="343" t="s">
        <v>194</v>
      </c>
      <c r="F8" s="463">
        <f t="shared" ref="F8:F13" si="0">G8*J8</f>
        <v>1.0080645161290323</v>
      </c>
      <c r="G8" s="464">
        <v>1</v>
      </c>
      <c r="H8" s="464">
        <v>1</v>
      </c>
      <c r="I8" s="463">
        <v>0.99199999999999999</v>
      </c>
      <c r="J8" s="463">
        <f t="shared" ref="J8:J13" si="1">H8/I8</f>
        <v>1.0080645161290323</v>
      </c>
    </row>
    <row r="9" spans="1:10" ht="36.75" thickBot="1" x14ac:dyDescent="0.3">
      <c r="A9" s="353" t="s">
        <v>20</v>
      </c>
      <c r="B9" s="354">
        <v>2</v>
      </c>
      <c r="C9" s="343" t="s">
        <v>21</v>
      </c>
      <c r="D9" s="343" t="s">
        <v>193</v>
      </c>
      <c r="E9" s="343" t="s">
        <v>194</v>
      </c>
      <c r="F9" s="463">
        <f t="shared" si="0"/>
        <v>0.99080694586312557</v>
      </c>
      <c r="G9" s="464">
        <v>0.97</v>
      </c>
      <c r="H9" s="464">
        <v>1</v>
      </c>
      <c r="I9" s="463">
        <v>0.97899999999999998</v>
      </c>
      <c r="J9" s="463">
        <f t="shared" si="1"/>
        <v>1.0214504596527068</v>
      </c>
    </row>
    <row r="10" spans="1:10" ht="36.75" thickBot="1" x14ac:dyDescent="0.3">
      <c r="A10" s="353" t="s">
        <v>20</v>
      </c>
      <c r="B10" s="354">
        <v>3</v>
      </c>
      <c r="C10" s="343" t="s">
        <v>195</v>
      </c>
      <c r="D10" s="343" t="s">
        <v>193</v>
      </c>
      <c r="E10" s="343" t="s">
        <v>194</v>
      </c>
      <c r="F10" s="463">
        <f t="shared" si="0"/>
        <v>1.0101010101010102</v>
      </c>
      <c r="G10" s="463">
        <v>1</v>
      </c>
      <c r="H10" s="463">
        <v>1</v>
      </c>
      <c r="I10" s="463">
        <v>0.99</v>
      </c>
      <c r="J10" s="463">
        <f t="shared" si="1"/>
        <v>1.0101010101010102</v>
      </c>
    </row>
    <row r="11" spans="1:10" ht="36.75" thickBot="1" x14ac:dyDescent="0.3">
      <c r="A11" s="353" t="s">
        <v>20</v>
      </c>
      <c r="B11" s="354">
        <v>4</v>
      </c>
      <c r="C11" s="343" t="s">
        <v>25</v>
      </c>
      <c r="D11" s="343" t="s">
        <v>193</v>
      </c>
      <c r="E11" s="343" t="s">
        <v>194</v>
      </c>
      <c r="F11" s="463">
        <f t="shared" si="0"/>
        <v>1.0416666666666667</v>
      </c>
      <c r="G11" s="464">
        <v>1</v>
      </c>
      <c r="H11" s="463">
        <v>1</v>
      </c>
      <c r="I11" s="463">
        <v>0.96</v>
      </c>
      <c r="J11" s="463">
        <f t="shared" si="1"/>
        <v>1.0416666666666667</v>
      </c>
    </row>
    <row r="12" spans="1:10" ht="48.75" thickBot="1" x14ac:dyDescent="0.3">
      <c r="A12" s="355" t="s">
        <v>20</v>
      </c>
      <c r="B12" s="356">
        <v>5</v>
      </c>
      <c r="C12" s="344" t="s">
        <v>196</v>
      </c>
      <c r="D12" s="343" t="s">
        <v>193</v>
      </c>
      <c r="E12" s="343" t="s">
        <v>194</v>
      </c>
      <c r="F12" s="463">
        <f t="shared" si="0"/>
        <v>0.93258426966292141</v>
      </c>
      <c r="G12" s="465">
        <v>0.83</v>
      </c>
      <c r="H12" s="466">
        <v>1</v>
      </c>
      <c r="I12" s="466">
        <v>0.89</v>
      </c>
      <c r="J12" s="463">
        <f t="shared" si="1"/>
        <v>1.1235955056179776</v>
      </c>
    </row>
    <row r="13" spans="1:10" ht="36.75" thickBot="1" x14ac:dyDescent="0.3">
      <c r="A13" s="359" t="s">
        <v>20</v>
      </c>
      <c r="B13" s="342">
        <v>6</v>
      </c>
      <c r="C13" s="345" t="s">
        <v>28</v>
      </c>
      <c r="D13" s="343" t="s">
        <v>193</v>
      </c>
      <c r="E13" s="343" t="s">
        <v>194</v>
      </c>
      <c r="F13" s="463">
        <f t="shared" si="0"/>
        <v>1.1235955056179776</v>
      </c>
      <c r="G13" s="467">
        <v>1</v>
      </c>
      <c r="H13" s="468">
        <v>1</v>
      </c>
      <c r="I13" s="468">
        <v>0.89</v>
      </c>
      <c r="J13" s="463">
        <f t="shared" si="1"/>
        <v>1.1235955056179776</v>
      </c>
    </row>
    <row r="14" spans="1:10" ht="36" x14ac:dyDescent="0.25">
      <c r="A14" s="406">
        <v>2</v>
      </c>
      <c r="B14" s="406"/>
      <c r="C14" s="423" t="s">
        <v>197</v>
      </c>
      <c r="D14" s="424"/>
      <c r="E14" s="424"/>
      <c r="F14" s="425">
        <f>G14*J14</f>
        <v>0.90180360721442876</v>
      </c>
      <c r="G14" s="425">
        <v>0.9</v>
      </c>
      <c r="H14" s="426">
        <v>1</v>
      </c>
      <c r="I14" s="427">
        <v>0.998</v>
      </c>
      <c r="J14" s="428">
        <f>H14/I14</f>
        <v>1.002004008016032</v>
      </c>
    </row>
    <row r="15" spans="1:10" ht="36" x14ac:dyDescent="0.25">
      <c r="A15" s="350">
        <v>2</v>
      </c>
      <c r="B15" s="350">
        <v>1</v>
      </c>
      <c r="C15" s="351" t="s">
        <v>177</v>
      </c>
      <c r="D15" s="352" t="s">
        <v>32</v>
      </c>
      <c r="E15" s="352" t="s">
        <v>31</v>
      </c>
      <c r="F15" s="349">
        <f t="shared" ref="F15" si="2">G15*J15</f>
        <v>1.0040160642570282</v>
      </c>
      <c r="G15" s="349">
        <v>1</v>
      </c>
      <c r="H15" s="348">
        <v>1</v>
      </c>
      <c r="I15" s="349">
        <v>0.996</v>
      </c>
      <c r="J15" s="347">
        <f>H15/I15</f>
        <v>1.0040160642570282</v>
      </c>
    </row>
    <row r="16" spans="1:10" ht="48" x14ac:dyDescent="0.25">
      <c r="A16" s="162">
        <v>2</v>
      </c>
      <c r="B16" s="162">
        <v>2</v>
      </c>
      <c r="C16" s="351" t="s">
        <v>124</v>
      </c>
      <c r="D16" s="352" t="s">
        <v>32</v>
      </c>
      <c r="E16" s="352" t="s">
        <v>198</v>
      </c>
      <c r="F16" s="349">
        <f>G16*J16</f>
        <v>0.81</v>
      </c>
      <c r="G16" s="349">
        <v>0.81</v>
      </c>
      <c r="H16" s="348">
        <v>1</v>
      </c>
      <c r="I16" s="349">
        <v>1</v>
      </c>
      <c r="J16" s="347">
        <f>H16/I16</f>
        <v>1</v>
      </c>
    </row>
    <row r="17" spans="1:10" ht="84" x14ac:dyDescent="0.25">
      <c r="A17" s="361" t="s">
        <v>34</v>
      </c>
      <c r="B17" s="362"/>
      <c r="C17" s="362" t="s">
        <v>110</v>
      </c>
      <c r="D17" s="363" t="s">
        <v>123</v>
      </c>
      <c r="E17" s="364" t="s">
        <v>111</v>
      </c>
      <c r="F17" s="363"/>
      <c r="G17" s="363"/>
      <c r="H17" s="363"/>
      <c r="I17" s="363"/>
      <c r="J17" s="363"/>
    </row>
    <row r="18" spans="1:10" ht="84" x14ac:dyDescent="0.25">
      <c r="A18" s="365" t="s">
        <v>34</v>
      </c>
      <c r="B18" s="348">
        <v>1</v>
      </c>
      <c r="C18" s="366" t="s">
        <v>37</v>
      </c>
      <c r="D18" s="367" t="s">
        <v>36</v>
      </c>
      <c r="E18" s="368" t="s">
        <v>111</v>
      </c>
      <c r="F18" s="369"/>
      <c r="G18" s="369"/>
      <c r="H18" s="369"/>
      <c r="I18" s="369"/>
      <c r="J18" s="369"/>
    </row>
    <row r="19" spans="1:10" ht="84" x14ac:dyDescent="0.25">
      <c r="A19" s="365" t="s">
        <v>34</v>
      </c>
      <c r="B19" s="348">
        <v>2</v>
      </c>
      <c r="C19" s="366" t="s">
        <v>38</v>
      </c>
      <c r="D19" s="367" t="s">
        <v>36</v>
      </c>
      <c r="E19" s="368" t="s">
        <v>111</v>
      </c>
      <c r="F19" s="369"/>
      <c r="G19" s="370"/>
      <c r="H19" s="369"/>
      <c r="I19" s="369"/>
      <c r="J19" s="369"/>
    </row>
    <row r="20" spans="1:10" ht="84" x14ac:dyDescent="0.25">
      <c r="A20" s="365" t="s">
        <v>34</v>
      </c>
      <c r="B20" s="348">
        <v>3</v>
      </c>
      <c r="C20" s="366" t="s">
        <v>112</v>
      </c>
      <c r="D20" s="367" t="s">
        <v>36</v>
      </c>
      <c r="E20" s="368" t="s">
        <v>111</v>
      </c>
      <c r="F20" s="369"/>
      <c r="G20" s="369"/>
      <c r="H20" s="369"/>
      <c r="I20" s="369"/>
      <c r="J20" s="369"/>
    </row>
    <row r="21" spans="1:10" ht="84" x14ac:dyDescent="0.25">
      <c r="A21" s="365" t="s">
        <v>34</v>
      </c>
      <c r="B21" s="348">
        <v>4</v>
      </c>
      <c r="C21" s="366" t="s">
        <v>40</v>
      </c>
      <c r="D21" s="367" t="s">
        <v>36</v>
      </c>
      <c r="E21" s="368" t="s">
        <v>111</v>
      </c>
      <c r="F21" s="369"/>
      <c r="G21" s="369"/>
      <c r="H21" s="369"/>
      <c r="I21" s="369"/>
      <c r="J21" s="369"/>
    </row>
    <row r="22" spans="1:10" ht="84" x14ac:dyDescent="0.25">
      <c r="A22" s="365" t="s">
        <v>34</v>
      </c>
      <c r="B22" s="348">
        <v>5</v>
      </c>
      <c r="C22" s="366" t="s">
        <v>28</v>
      </c>
      <c r="D22" s="367" t="s">
        <v>36</v>
      </c>
      <c r="E22" s="368" t="s">
        <v>111</v>
      </c>
      <c r="F22" s="369"/>
      <c r="G22" s="369"/>
      <c r="H22" s="369"/>
      <c r="I22" s="369"/>
      <c r="J22" s="369"/>
    </row>
    <row r="23" spans="1:10" ht="24" x14ac:dyDescent="0.25">
      <c r="A23" s="382">
        <v>4</v>
      </c>
      <c r="B23" s="382"/>
      <c r="C23" s="383" t="s">
        <v>114</v>
      </c>
      <c r="D23" s="383"/>
      <c r="E23" s="383"/>
      <c r="F23" s="471">
        <f>G23*J23</f>
        <v>0.99</v>
      </c>
      <c r="G23" s="472">
        <v>0.99</v>
      </c>
      <c r="H23" s="472">
        <v>1</v>
      </c>
      <c r="I23" s="472">
        <v>0.99</v>
      </c>
      <c r="J23" s="473">
        <v>1</v>
      </c>
    </row>
    <row r="24" spans="1:10" ht="144" x14ac:dyDescent="0.25">
      <c r="A24" s="371" t="s">
        <v>73</v>
      </c>
      <c r="B24" s="372">
        <v>1</v>
      </c>
      <c r="C24" s="373" t="s">
        <v>74</v>
      </c>
      <c r="D24" s="374" t="s">
        <v>22</v>
      </c>
      <c r="E24" s="374" t="s">
        <v>199</v>
      </c>
      <c r="F24" s="469">
        <f>G24*J24</f>
        <v>1.0288065843621399</v>
      </c>
      <c r="G24" s="469">
        <v>1</v>
      </c>
      <c r="H24" s="469">
        <v>1</v>
      </c>
      <c r="I24" s="469">
        <v>0.97199999999999998</v>
      </c>
      <c r="J24" s="469">
        <f>H24/I24*100/100</f>
        <v>1.0288065843621399</v>
      </c>
    </row>
    <row r="25" spans="1:10" ht="36" x14ac:dyDescent="0.25">
      <c r="A25" s="371" t="s">
        <v>73</v>
      </c>
      <c r="B25" s="372">
        <v>2</v>
      </c>
      <c r="C25" s="376" t="s">
        <v>76</v>
      </c>
      <c r="D25" s="374" t="s">
        <v>22</v>
      </c>
      <c r="E25" s="374" t="s">
        <v>22</v>
      </c>
      <c r="F25" s="469">
        <v>1</v>
      </c>
      <c r="G25" s="469">
        <v>1</v>
      </c>
      <c r="H25" s="469">
        <v>1</v>
      </c>
      <c r="I25" s="469">
        <v>1</v>
      </c>
      <c r="J25" s="469">
        <v>1</v>
      </c>
    </row>
    <row r="26" spans="1:10" ht="36" x14ac:dyDescent="0.25">
      <c r="A26" s="377" t="s">
        <v>73</v>
      </c>
      <c r="B26" s="378">
        <v>3</v>
      </c>
      <c r="C26" s="379" t="s">
        <v>77</v>
      </c>
      <c r="D26" s="380" t="s">
        <v>22</v>
      </c>
      <c r="E26" s="380" t="s">
        <v>78</v>
      </c>
      <c r="F26" s="470">
        <f t="shared" ref="F26" si="3">G26*J26</f>
        <v>1</v>
      </c>
      <c r="G26" s="470">
        <v>1</v>
      </c>
      <c r="H26" s="469">
        <v>1</v>
      </c>
      <c r="I26" s="469">
        <v>1</v>
      </c>
      <c r="J26" s="470">
        <f t="shared" ref="J26:J27" si="4">H26/I26*100/100</f>
        <v>1</v>
      </c>
    </row>
    <row r="27" spans="1:10" ht="60" x14ac:dyDescent="0.25">
      <c r="A27" s="371" t="s">
        <v>73</v>
      </c>
      <c r="B27" s="372">
        <v>4</v>
      </c>
      <c r="C27" s="381" t="s">
        <v>80</v>
      </c>
      <c r="D27" s="374" t="s">
        <v>22</v>
      </c>
      <c r="E27" s="376" t="s">
        <v>200</v>
      </c>
      <c r="F27" s="469">
        <f>G27*J27</f>
        <v>0.96</v>
      </c>
      <c r="G27" s="469">
        <v>0.96</v>
      </c>
      <c r="H27" s="469">
        <v>1</v>
      </c>
      <c r="I27" s="469">
        <v>1</v>
      </c>
      <c r="J27" s="469">
        <f t="shared" si="4"/>
        <v>1</v>
      </c>
    </row>
    <row r="28" spans="1:10" ht="60" x14ac:dyDescent="0.25">
      <c r="A28" s="384">
        <v>5</v>
      </c>
      <c r="B28" s="384"/>
      <c r="C28" s="385" t="s">
        <v>12</v>
      </c>
      <c r="D28" s="385" t="s">
        <v>115</v>
      </c>
      <c r="E28" s="360"/>
      <c r="F28" s="472">
        <f>G28*J28</f>
        <v>0.9506</v>
      </c>
      <c r="G28" s="472">
        <v>0.98</v>
      </c>
      <c r="H28" s="472">
        <v>0.97</v>
      </c>
      <c r="I28" s="472">
        <v>1</v>
      </c>
      <c r="J28" s="472">
        <f>H28/I28</f>
        <v>0.97</v>
      </c>
    </row>
    <row r="29" spans="1:10" ht="36" x14ac:dyDescent="0.25">
      <c r="A29" s="162">
        <v>5</v>
      </c>
      <c r="B29" s="162">
        <v>1</v>
      </c>
      <c r="C29" s="368" t="s">
        <v>13</v>
      </c>
      <c r="D29" s="368" t="s">
        <v>116</v>
      </c>
      <c r="E29" s="368" t="s">
        <v>116</v>
      </c>
      <c r="F29" s="474">
        <f>G29*J29</f>
        <v>0.91179999999999994</v>
      </c>
      <c r="G29" s="349">
        <v>0.94</v>
      </c>
      <c r="H29" s="349">
        <v>0.98</v>
      </c>
      <c r="I29" s="349">
        <v>0.99</v>
      </c>
      <c r="J29" s="349">
        <v>0.97</v>
      </c>
    </row>
    <row r="30" spans="1:10" ht="36" x14ac:dyDescent="0.25">
      <c r="A30" s="162">
        <v>5</v>
      </c>
      <c r="B30" s="162">
        <v>2</v>
      </c>
      <c r="C30" s="368" t="s">
        <v>14</v>
      </c>
      <c r="D30" s="368" t="s">
        <v>117</v>
      </c>
      <c r="E30" s="368" t="s">
        <v>118</v>
      </c>
      <c r="F30" s="474">
        <f>G30*J30</f>
        <v>1</v>
      </c>
      <c r="G30" s="349">
        <v>1</v>
      </c>
      <c r="H30" s="349">
        <v>1</v>
      </c>
      <c r="I30" s="349">
        <v>1</v>
      </c>
      <c r="J30" s="349">
        <f>H30/I30</f>
        <v>1</v>
      </c>
    </row>
    <row r="31" spans="1:10" ht="36" x14ac:dyDescent="0.25">
      <c r="A31" s="162">
        <v>5</v>
      </c>
      <c r="B31" s="162">
        <v>3</v>
      </c>
      <c r="C31" s="368" t="s">
        <v>16</v>
      </c>
      <c r="D31" s="368" t="s">
        <v>118</v>
      </c>
      <c r="E31" s="368" t="s">
        <v>118</v>
      </c>
      <c r="F31" s="474">
        <f t="shared" ref="F31:F33" si="5">G31*J31</f>
        <v>0.9</v>
      </c>
      <c r="G31" s="349">
        <v>1</v>
      </c>
      <c r="H31" s="349">
        <v>0.9</v>
      </c>
      <c r="I31" s="349">
        <v>1</v>
      </c>
      <c r="J31" s="349">
        <f t="shared" ref="J31:J33" si="6">H31/I31</f>
        <v>0.9</v>
      </c>
    </row>
    <row r="32" spans="1:10" ht="36" x14ac:dyDescent="0.25">
      <c r="A32" s="162">
        <v>5</v>
      </c>
      <c r="B32" s="162">
        <v>4</v>
      </c>
      <c r="C32" s="368" t="s">
        <v>17</v>
      </c>
      <c r="D32" s="368" t="s">
        <v>118</v>
      </c>
      <c r="E32" s="368" t="s">
        <v>118</v>
      </c>
      <c r="F32" s="474">
        <f t="shared" si="5"/>
        <v>0.94</v>
      </c>
      <c r="G32" s="349">
        <v>0.94</v>
      </c>
      <c r="H32" s="349">
        <v>1</v>
      </c>
      <c r="I32" s="349">
        <v>1</v>
      </c>
      <c r="J32" s="349">
        <f t="shared" si="6"/>
        <v>1</v>
      </c>
    </row>
    <row r="33" spans="1:10" ht="36" x14ac:dyDescent="0.25">
      <c r="A33" s="162">
        <v>5</v>
      </c>
      <c r="B33" s="162">
        <v>5</v>
      </c>
      <c r="C33" s="368" t="s">
        <v>19</v>
      </c>
      <c r="D33" s="368" t="s">
        <v>18</v>
      </c>
      <c r="E33" s="368" t="s">
        <v>118</v>
      </c>
      <c r="F33" s="474">
        <f t="shared" si="5"/>
        <v>0.9</v>
      </c>
      <c r="G33" s="349">
        <v>1</v>
      </c>
      <c r="H33" s="349">
        <v>0.9</v>
      </c>
      <c r="I33" s="349">
        <v>1</v>
      </c>
      <c r="J33" s="349">
        <f t="shared" si="6"/>
        <v>0.9</v>
      </c>
    </row>
    <row r="34" spans="1:10" x14ac:dyDescent="0.25">
      <c r="A34" s="386">
        <v>6</v>
      </c>
      <c r="B34" s="386"/>
      <c r="C34" s="543" t="s">
        <v>201</v>
      </c>
      <c r="D34" s="544"/>
      <c r="E34" s="545"/>
      <c r="F34" s="475">
        <f>G34*J34</f>
        <v>0.98989898989898994</v>
      </c>
      <c r="G34" s="476">
        <v>1</v>
      </c>
      <c r="H34" s="476">
        <v>0.98</v>
      </c>
      <c r="I34" s="476">
        <v>0.99</v>
      </c>
      <c r="J34" s="476">
        <f>H34/I34</f>
        <v>0.98989898989898994</v>
      </c>
    </row>
    <row r="35" spans="1:10" ht="48" x14ac:dyDescent="0.25">
      <c r="A35" s="387">
        <v>6</v>
      </c>
      <c r="B35" s="387">
        <v>1</v>
      </c>
      <c r="C35" s="388" t="s">
        <v>202</v>
      </c>
      <c r="D35" s="387" t="s">
        <v>203</v>
      </c>
      <c r="E35" s="387" t="s">
        <v>204</v>
      </c>
      <c r="F35" s="477">
        <v>1</v>
      </c>
      <c r="G35" s="477">
        <v>1</v>
      </c>
      <c r="H35" s="477">
        <v>0.94</v>
      </c>
      <c r="I35" s="477">
        <v>0.99</v>
      </c>
      <c r="J35" s="477">
        <f>H35/I35</f>
        <v>0.9494949494949495</v>
      </c>
    </row>
    <row r="36" spans="1:10" ht="120" x14ac:dyDescent="0.25">
      <c r="A36" s="387">
        <v>6</v>
      </c>
      <c r="B36" s="387">
        <v>2</v>
      </c>
      <c r="C36" s="388" t="s">
        <v>208</v>
      </c>
      <c r="D36" s="387" t="s">
        <v>203</v>
      </c>
      <c r="E36" s="387" t="s">
        <v>205</v>
      </c>
      <c r="F36" s="478">
        <f>G36*J36</f>
        <v>0.97</v>
      </c>
      <c r="G36" s="478">
        <v>0.97</v>
      </c>
      <c r="H36" s="478">
        <v>1</v>
      </c>
      <c r="I36" s="479">
        <v>1</v>
      </c>
      <c r="J36" s="478">
        <v>1</v>
      </c>
    </row>
    <row r="37" spans="1:10" ht="48" x14ac:dyDescent="0.25">
      <c r="A37" s="387">
        <v>6</v>
      </c>
      <c r="B37" s="387">
        <v>3</v>
      </c>
      <c r="C37" s="388" t="s">
        <v>206</v>
      </c>
      <c r="D37" s="387" t="s">
        <v>203</v>
      </c>
      <c r="E37" s="387" t="s">
        <v>207</v>
      </c>
      <c r="F37" s="474">
        <v>1</v>
      </c>
      <c r="G37" s="474">
        <v>1</v>
      </c>
      <c r="H37" s="474">
        <v>1</v>
      </c>
      <c r="I37" s="480">
        <v>1</v>
      </c>
      <c r="J37" s="474">
        <v>1</v>
      </c>
    </row>
    <row r="38" spans="1:10" ht="72" x14ac:dyDescent="0.25">
      <c r="A38" s="395" t="s">
        <v>61</v>
      </c>
      <c r="B38" s="395"/>
      <c r="C38" s="396" t="s">
        <v>209</v>
      </c>
      <c r="D38" s="397" t="s">
        <v>210</v>
      </c>
      <c r="E38" s="398" t="s">
        <v>211</v>
      </c>
      <c r="F38" s="481">
        <f>G38*J38</f>
        <v>0.84129896907216473</v>
      </c>
      <c r="G38" s="481">
        <f>(G39+G40+G41+G42+G43)/5</f>
        <v>0.93799999999999994</v>
      </c>
      <c r="H38" s="481">
        <f>(H39+H40+H41+H42+H43)/5</f>
        <v>0.86999999999999988</v>
      </c>
      <c r="I38" s="481">
        <f>(I39+I40+I41+I42+I43)/5</f>
        <v>0.97000000000000008</v>
      </c>
      <c r="J38" s="482">
        <f>H38/I38</f>
        <v>0.89690721649484517</v>
      </c>
    </row>
    <row r="39" spans="1:10" ht="72" x14ac:dyDescent="0.25">
      <c r="A39" s="389" t="s">
        <v>61</v>
      </c>
      <c r="B39" s="389" t="s">
        <v>64</v>
      </c>
      <c r="C39" s="390" t="s">
        <v>65</v>
      </c>
      <c r="D39" s="391" t="s">
        <v>210</v>
      </c>
      <c r="E39" s="392" t="s">
        <v>211</v>
      </c>
      <c r="F39" s="483">
        <f>G39*J39</f>
        <v>0.91</v>
      </c>
      <c r="G39" s="484">
        <v>1</v>
      </c>
      <c r="H39" s="484">
        <v>0.91</v>
      </c>
      <c r="I39" s="484">
        <v>1</v>
      </c>
      <c r="J39" s="485">
        <f>H39/I39</f>
        <v>0.91</v>
      </c>
    </row>
    <row r="40" spans="1:10" ht="72" x14ac:dyDescent="0.25">
      <c r="A40" s="389" t="s">
        <v>61</v>
      </c>
      <c r="B40" s="389" t="s">
        <v>66</v>
      </c>
      <c r="C40" s="393" t="s">
        <v>67</v>
      </c>
      <c r="D40" s="391" t="s">
        <v>210</v>
      </c>
      <c r="E40" s="392" t="s">
        <v>211</v>
      </c>
      <c r="F40" s="483">
        <f t="shared" ref="F40:F43" si="7">G40*J40</f>
        <v>0.7142857142857143</v>
      </c>
      <c r="G40" s="484">
        <v>1</v>
      </c>
      <c r="H40" s="483">
        <v>0.7</v>
      </c>
      <c r="I40" s="483">
        <v>0.98</v>
      </c>
      <c r="J40" s="485">
        <f t="shared" ref="J40:J42" si="8">H40/I40</f>
        <v>0.7142857142857143</v>
      </c>
    </row>
    <row r="41" spans="1:10" ht="72" x14ac:dyDescent="0.25">
      <c r="A41" s="389" t="s">
        <v>61</v>
      </c>
      <c r="B41" s="389" t="s">
        <v>68</v>
      </c>
      <c r="C41" s="393" t="s">
        <v>69</v>
      </c>
      <c r="D41" s="391" t="s">
        <v>210</v>
      </c>
      <c r="E41" s="392" t="s">
        <v>211</v>
      </c>
      <c r="F41" s="483">
        <f t="shared" si="7"/>
        <v>1.032258064516129</v>
      </c>
      <c r="G41" s="469">
        <v>0.96</v>
      </c>
      <c r="H41" s="483">
        <v>1</v>
      </c>
      <c r="I41" s="483">
        <v>0.93</v>
      </c>
      <c r="J41" s="485">
        <f t="shared" si="8"/>
        <v>1.075268817204301</v>
      </c>
    </row>
    <row r="42" spans="1:10" ht="72" x14ac:dyDescent="0.25">
      <c r="A42" s="389" t="s">
        <v>61</v>
      </c>
      <c r="B42" s="389" t="s">
        <v>70</v>
      </c>
      <c r="C42" s="394" t="s">
        <v>71</v>
      </c>
      <c r="D42" s="391" t="s">
        <v>210</v>
      </c>
      <c r="E42" s="392" t="s">
        <v>211</v>
      </c>
      <c r="F42" s="483">
        <f t="shared" si="7"/>
        <v>0.79919191919191923</v>
      </c>
      <c r="G42" s="469">
        <v>0.86</v>
      </c>
      <c r="H42" s="483">
        <v>0.92</v>
      </c>
      <c r="I42" s="483">
        <v>0.99</v>
      </c>
      <c r="J42" s="485">
        <f t="shared" si="8"/>
        <v>0.92929292929292939</v>
      </c>
    </row>
    <row r="43" spans="1:10" ht="72" x14ac:dyDescent="0.25">
      <c r="A43" s="389" t="s">
        <v>61</v>
      </c>
      <c r="B43" s="389" t="s">
        <v>11</v>
      </c>
      <c r="C43" s="394" t="s">
        <v>72</v>
      </c>
      <c r="D43" s="391" t="s">
        <v>210</v>
      </c>
      <c r="E43" s="392" t="s">
        <v>211</v>
      </c>
      <c r="F43" s="483">
        <f t="shared" si="7"/>
        <v>0.7509473684210527</v>
      </c>
      <c r="G43" s="485">
        <v>0.87</v>
      </c>
      <c r="H43" s="485">
        <v>0.82</v>
      </c>
      <c r="I43" s="485">
        <v>0.95</v>
      </c>
      <c r="J43" s="485">
        <f>H43/I43</f>
        <v>0.86315789473684212</v>
      </c>
    </row>
    <row r="44" spans="1:10" ht="48" x14ac:dyDescent="0.25">
      <c r="A44" s="399">
        <v>8</v>
      </c>
      <c r="B44" s="399" t="s">
        <v>82</v>
      </c>
      <c r="C44" s="400" t="s">
        <v>181</v>
      </c>
      <c r="D44" s="400" t="s">
        <v>84</v>
      </c>
      <c r="E44" s="400" t="s">
        <v>85</v>
      </c>
      <c r="F44" s="401"/>
      <c r="G44" s="401"/>
      <c r="H44" s="401"/>
      <c r="I44" s="401"/>
      <c r="J44" s="401"/>
    </row>
    <row r="45" spans="1:10" ht="25.5" x14ac:dyDescent="0.25">
      <c r="A45" s="405" t="s">
        <v>45</v>
      </c>
      <c r="B45" s="406"/>
      <c r="C45" s="407" t="s">
        <v>46</v>
      </c>
      <c r="D45" s="407"/>
      <c r="E45" s="408" t="s">
        <v>212</v>
      </c>
      <c r="F45" s="486">
        <f>AVERAGE(F46:F49)</f>
        <v>0.9995559995559995</v>
      </c>
      <c r="G45" s="486">
        <f>AVERAGE(G46:G49)</f>
        <v>0.97250000000000003</v>
      </c>
      <c r="H45" s="486">
        <f t="shared" ref="H45:I45" si="9">AVERAGE(H46:H49)</f>
        <v>1</v>
      </c>
      <c r="I45" s="486">
        <f t="shared" si="9"/>
        <v>0.97249999999999992</v>
      </c>
      <c r="J45" s="486">
        <f>AVERAGE(J46:J49)</f>
        <v>1.0297757797757798</v>
      </c>
    </row>
    <row r="46" spans="1:10" ht="25.5" x14ac:dyDescent="0.25">
      <c r="A46" s="402" t="s">
        <v>45</v>
      </c>
      <c r="B46" s="346">
        <v>1</v>
      </c>
      <c r="C46" s="403" t="s">
        <v>48</v>
      </c>
      <c r="D46" s="403"/>
      <c r="E46" s="404" t="s">
        <v>212</v>
      </c>
      <c r="F46" s="487">
        <f>G46*J46</f>
        <v>1.0101010101010102</v>
      </c>
      <c r="G46" s="487">
        <v>1</v>
      </c>
      <c r="H46" s="487">
        <v>1</v>
      </c>
      <c r="I46" s="487">
        <v>0.99</v>
      </c>
      <c r="J46" s="487">
        <f>H46/I46*100/100</f>
        <v>1.0101010101010102</v>
      </c>
    </row>
    <row r="47" spans="1:10" ht="25.5" x14ac:dyDescent="0.25">
      <c r="A47" s="402" t="s">
        <v>45</v>
      </c>
      <c r="B47" s="346">
        <v>2</v>
      </c>
      <c r="C47" s="403" t="s">
        <v>49</v>
      </c>
      <c r="D47" s="403"/>
      <c r="E47" s="403" t="s">
        <v>50</v>
      </c>
      <c r="F47" s="487">
        <f>G47*J47</f>
        <v>0.97802197802197788</v>
      </c>
      <c r="G47" s="488">
        <v>0.89</v>
      </c>
      <c r="H47" s="487">
        <v>1</v>
      </c>
      <c r="I47" s="487">
        <v>0.91</v>
      </c>
      <c r="J47" s="487">
        <f t="shared" ref="J47:J49" si="10">H47/I47*100/100</f>
        <v>1.0989010989010988</v>
      </c>
    </row>
    <row r="48" spans="1:10" x14ac:dyDescent="0.25">
      <c r="A48" s="402" t="s">
        <v>45</v>
      </c>
      <c r="B48" s="346">
        <v>3</v>
      </c>
      <c r="C48" s="403" t="s">
        <v>51</v>
      </c>
      <c r="D48" s="403"/>
      <c r="E48" s="403" t="s">
        <v>52</v>
      </c>
      <c r="F48" s="487">
        <f>G48*J48</f>
        <v>1.0101010101010102</v>
      </c>
      <c r="G48" s="487">
        <v>1</v>
      </c>
      <c r="H48" s="487">
        <v>1</v>
      </c>
      <c r="I48" s="487">
        <v>0.99</v>
      </c>
      <c r="J48" s="487">
        <f t="shared" si="10"/>
        <v>1.0101010101010102</v>
      </c>
    </row>
    <row r="49" spans="1:10" ht="51.75" x14ac:dyDescent="0.25">
      <c r="A49" s="409" t="s">
        <v>45</v>
      </c>
      <c r="B49" s="410">
        <v>4</v>
      </c>
      <c r="C49" s="411" t="s">
        <v>53</v>
      </c>
      <c r="D49" s="412"/>
      <c r="E49" s="413" t="s">
        <v>54</v>
      </c>
      <c r="F49" s="489">
        <f>G49*J49</f>
        <v>1</v>
      </c>
      <c r="G49" s="489">
        <v>1</v>
      </c>
      <c r="H49" s="489">
        <v>1</v>
      </c>
      <c r="I49" s="489">
        <v>1</v>
      </c>
      <c r="J49" s="489">
        <f t="shared" si="10"/>
        <v>1</v>
      </c>
    </row>
    <row r="50" spans="1:10" ht="38.25" x14ac:dyDescent="0.25">
      <c r="A50" s="414">
        <v>10</v>
      </c>
      <c r="B50" s="414"/>
      <c r="C50" s="415" t="s">
        <v>213</v>
      </c>
      <c r="D50" s="414" t="s">
        <v>214</v>
      </c>
      <c r="E50" s="415" t="s">
        <v>215</v>
      </c>
      <c r="F50" s="490">
        <v>1</v>
      </c>
      <c r="G50" s="490">
        <v>1</v>
      </c>
      <c r="H50" s="490">
        <v>1</v>
      </c>
      <c r="I50" s="490">
        <v>1</v>
      </c>
      <c r="J50" s="490">
        <v>1</v>
      </c>
    </row>
    <row r="51" spans="1:10" ht="63.75" x14ac:dyDescent="0.25">
      <c r="A51" s="419">
        <v>11</v>
      </c>
      <c r="B51" s="419"/>
      <c r="C51" s="417" t="s">
        <v>60</v>
      </c>
      <c r="D51" s="420">
        <v>0</v>
      </c>
      <c r="E51" s="416"/>
      <c r="F51" s="490">
        <f>G51*J51</f>
        <v>0.9</v>
      </c>
      <c r="G51" s="490">
        <v>1</v>
      </c>
      <c r="H51" s="490">
        <v>0.9</v>
      </c>
      <c r="I51" s="490">
        <v>1</v>
      </c>
      <c r="J51" s="490">
        <f>H51/I51</f>
        <v>0.9</v>
      </c>
    </row>
    <row r="52" spans="1:10" ht="63.75" x14ac:dyDescent="0.25">
      <c r="A52" s="421">
        <v>12</v>
      </c>
      <c r="B52" s="421">
        <v>0</v>
      </c>
      <c r="C52" s="417" t="s">
        <v>216</v>
      </c>
      <c r="D52" s="418" t="s">
        <v>217</v>
      </c>
      <c r="E52" s="422" t="s">
        <v>218</v>
      </c>
      <c r="F52" s="491">
        <v>1</v>
      </c>
      <c r="G52" s="491">
        <v>1</v>
      </c>
      <c r="H52" s="491">
        <v>1</v>
      </c>
      <c r="I52" s="491">
        <v>0.89800000000000002</v>
      </c>
      <c r="J52" s="491">
        <f>H52/I52</f>
        <v>1.1135857461024499</v>
      </c>
    </row>
  </sheetData>
  <mergeCells count="7">
    <mergeCell ref="C34:E34"/>
    <mergeCell ref="A1:J1"/>
    <mergeCell ref="A2:J2"/>
    <mergeCell ref="A5:B5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  <rowBreaks count="1" manualBreakCount="1">
    <brk id="27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L16"/>
  <sheetViews>
    <sheetView view="pageBreakPreview" zoomScale="60" zoomScaleNormal="63" workbookViewId="0">
      <selection activeCell="E13" sqref="E13"/>
    </sheetView>
  </sheetViews>
  <sheetFormatPr defaultRowHeight="15.75" x14ac:dyDescent="0.25"/>
  <cols>
    <col min="1" max="1" width="7.140625" style="69" customWidth="1"/>
    <col min="2" max="2" width="7.28515625" style="69" customWidth="1"/>
    <col min="3" max="3" width="5.7109375" style="69" customWidth="1"/>
    <col min="4" max="4" width="89.5703125" style="69" customWidth="1"/>
    <col min="5" max="5" width="14.5703125" style="69" customWidth="1"/>
    <col min="6" max="6" width="13.28515625" style="69" customWidth="1"/>
    <col min="7" max="7" width="13.7109375" style="69" customWidth="1"/>
    <col min="8" max="8" width="13.28515625" style="69" customWidth="1"/>
    <col min="9" max="10" width="14.28515625" style="69" customWidth="1"/>
    <col min="11" max="11" width="9.140625" style="69"/>
    <col min="12" max="12" width="73" style="69" customWidth="1"/>
  </cols>
  <sheetData>
    <row r="3" spans="1:12" x14ac:dyDescent="0.25">
      <c r="A3" s="515" t="s">
        <v>167</v>
      </c>
      <c r="B3" s="515"/>
      <c r="C3" s="515"/>
      <c r="D3" s="515"/>
      <c r="E3" s="515"/>
      <c r="F3" s="515"/>
      <c r="G3" s="515"/>
      <c r="H3" s="515"/>
      <c r="I3" s="515"/>
      <c r="J3" s="515"/>
      <c r="K3" s="515"/>
      <c r="L3" s="515"/>
    </row>
    <row r="4" spans="1:12" x14ac:dyDescent="0.25">
      <c r="A4" s="516" t="s">
        <v>139</v>
      </c>
      <c r="B4" s="516"/>
      <c r="C4" s="516" t="s">
        <v>94</v>
      </c>
      <c r="D4" s="516" t="s">
        <v>95</v>
      </c>
      <c r="E4" s="516" t="s">
        <v>96</v>
      </c>
      <c r="F4" s="516" t="s">
        <v>140</v>
      </c>
      <c r="G4" s="516"/>
      <c r="H4" s="516"/>
      <c r="I4" s="516" t="s">
        <v>98</v>
      </c>
      <c r="J4" s="516" t="s">
        <v>99</v>
      </c>
      <c r="K4" s="517" t="s">
        <v>141</v>
      </c>
      <c r="L4" s="516" t="s">
        <v>101</v>
      </c>
    </row>
    <row r="5" spans="1:12" ht="46.5" customHeight="1" x14ac:dyDescent="0.25">
      <c r="A5" s="516"/>
      <c r="B5" s="516"/>
      <c r="C5" s="516"/>
      <c r="D5" s="516"/>
      <c r="E5" s="516"/>
      <c r="F5" s="516" t="s">
        <v>156</v>
      </c>
      <c r="G5" s="516" t="s">
        <v>172</v>
      </c>
      <c r="H5" s="516" t="s">
        <v>173</v>
      </c>
      <c r="I5" s="516"/>
      <c r="J5" s="516"/>
      <c r="K5" s="517"/>
      <c r="L5" s="516"/>
    </row>
    <row r="6" spans="1:12" x14ac:dyDescent="0.25">
      <c r="A6" s="208" t="s">
        <v>9</v>
      </c>
      <c r="B6" s="208" t="s">
        <v>10</v>
      </c>
      <c r="C6" s="516"/>
      <c r="D6" s="516"/>
      <c r="E6" s="516"/>
      <c r="F6" s="516"/>
      <c r="G6" s="516"/>
      <c r="H6" s="516"/>
      <c r="I6" s="516"/>
      <c r="J6" s="516"/>
      <c r="K6" s="517"/>
      <c r="L6" s="516"/>
    </row>
    <row r="7" spans="1:12" ht="15" customHeight="1" x14ac:dyDescent="0.25">
      <c r="A7" s="209">
        <v>1</v>
      </c>
      <c r="B7" s="209">
        <v>5</v>
      </c>
      <c r="C7" s="210"/>
      <c r="D7" s="514" t="s">
        <v>159</v>
      </c>
      <c r="E7" s="514"/>
      <c r="F7" s="514"/>
      <c r="G7" s="514"/>
      <c r="H7" s="514"/>
      <c r="I7" s="514"/>
      <c r="J7" s="514"/>
      <c r="K7" s="514"/>
      <c r="L7" s="514"/>
    </row>
    <row r="8" spans="1:12" ht="72.75" customHeight="1" x14ac:dyDescent="0.25">
      <c r="A8" s="285">
        <v>1</v>
      </c>
      <c r="B8" s="285">
        <v>5</v>
      </c>
      <c r="C8" s="52">
        <v>1</v>
      </c>
      <c r="D8" s="135" t="s">
        <v>169</v>
      </c>
      <c r="E8" s="51" t="s">
        <v>109</v>
      </c>
      <c r="F8" s="286">
        <v>81.400000000000006</v>
      </c>
      <c r="G8" s="287">
        <v>81.8</v>
      </c>
      <c r="H8" s="286">
        <v>29</v>
      </c>
      <c r="I8" s="288">
        <f>H8-G8</f>
        <v>-52.8</v>
      </c>
      <c r="J8" s="232">
        <f>H8/G8*100</f>
        <v>35.452322738386307</v>
      </c>
      <c r="K8" s="232">
        <f>H8/F8*100</f>
        <v>35.62653562653562</v>
      </c>
      <c r="L8" s="52"/>
    </row>
    <row r="9" spans="1:12" ht="76.5" customHeight="1" x14ac:dyDescent="0.25">
      <c r="A9" s="134" t="s">
        <v>20</v>
      </c>
      <c r="B9" s="134" t="s">
        <v>11</v>
      </c>
      <c r="C9" s="118">
        <v>2</v>
      </c>
      <c r="D9" s="135" t="s">
        <v>170</v>
      </c>
      <c r="E9" s="289" t="s">
        <v>109</v>
      </c>
      <c r="F9" s="290">
        <v>56</v>
      </c>
      <c r="G9" s="287">
        <v>57</v>
      </c>
      <c r="H9" s="286">
        <v>28.2</v>
      </c>
      <c r="I9" s="288">
        <f>H9-G9</f>
        <v>-28.8</v>
      </c>
      <c r="J9" s="232">
        <f>H9/G9*100</f>
        <v>49.473684210526315</v>
      </c>
      <c r="K9" s="232">
        <f>H9/F9*100</f>
        <v>50.357142857142854</v>
      </c>
      <c r="L9" s="52"/>
    </row>
    <row r="10" spans="1:12" ht="76.5" customHeight="1" x14ac:dyDescent="0.25">
      <c r="A10" s="285"/>
      <c r="B10" s="285"/>
      <c r="C10" s="291"/>
      <c r="D10" s="52" t="s">
        <v>171</v>
      </c>
      <c r="E10" s="289" t="s">
        <v>109</v>
      </c>
      <c r="F10" s="292">
        <v>52</v>
      </c>
      <c r="G10" s="293">
        <v>53</v>
      </c>
      <c r="H10" s="292">
        <v>52</v>
      </c>
      <c r="I10" s="288">
        <f>H10-G10</f>
        <v>-1</v>
      </c>
      <c r="J10" s="232">
        <f>H10/G10*100</f>
        <v>98.113207547169807</v>
      </c>
      <c r="K10" s="232">
        <f>H10/F10*100</f>
        <v>100</v>
      </c>
      <c r="L10" s="291"/>
    </row>
    <row r="11" spans="1:12" x14ac:dyDescent="0.25">
      <c r="A11" s="222"/>
      <c r="B11" s="222"/>
      <c r="C11" s="223"/>
      <c r="D11" s="224"/>
      <c r="E11" s="225"/>
      <c r="F11" s="226"/>
      <c r="G11" s="227"/>
      <c r="H11" s="228"/>
      <c r="I11" s="229"/>
      <c r="J11" s="230"/>
      <c r="K11" s="230"/>
      <c r="L11" s="231"/>
    </row>
    <row r="12" spans="1:12" x14ac:dyDescent="0.25">
      <c r="A12" s="222"/>
      <c r="B12" s="222"/>
      <c r="C12" s="223"/>
      <c r="D12" s="224"/>
      <c r="E12" s="225"/>
      <c r="F12" s="226"/>
      <c r="G12" s="227"/>
      <c r="H12" s="228"/>
      <c r="I12" s="229"/>
      <c r="J12" s="230"/>
      <c r="K12" s="230"/>
      <c r="L12" s="231"/>
    </row>
    <row r="13" spans="1:12" x14ac:dyDescent="0.25">
      <c r="A13" s="222"/>
      <c r="B13" s="222"/>
      <c r="C13" s="223"/>
      <c r="D13" s="224"/>
      <c r="E13" s="225"/>
      <c r="F13" s="226"/>
      <c r="G13" s="227"/>
      <c r="H13" s="228"/>
      <c r="I13" s="229"/>
      <c r="J13" s="230"/>
      <c r="K13" s="230"/>
      <c r="L13" s="231"/>
    </row>
    <row r="14" spans="1:12" x14ac:dyDescent="0.25">
      <c r="A14" s="222"/>
      <c r="B14" s="222"/>
      <c r="C14" s="223"/>
      <c r="D14" s="224"/>
      <c r="E14" s="225"/>
      <c r="F14" s="226"/>
      <c r="G14" s="227"/>
      <c r="H14" s="228"/>
      <c r="I14" s="229"/>
      <c r="J14" s="230"/>
      <c r="K14" s="230"/>
      <c r="L14" s="231"/>
    </row>
    <row r="15" spans="1:12" x14ac:dyDescent="0.25">
      <c r="A15" s="222"/>
      <c r="B15" s="222"/>
      <c r="C15" s="223"/>
      <c r="D15" s="224"/>
      <c r="E15" s="225"/>
      <c r="F15" s="226"/>
      <c r="G15" s="227"/>
      <c r="H15" s="228"/>
      <c r="I15" s="229"/>
      <c r="J15" s="230"/>
      <c r="K15" s="230"/>
      <c r="L15" s="231"/>
    </row>
    <row r="16" spans="1:12" x14ac:dyDescent="0.25">
      <c r="A16" s="222"/>
      <c r="B16" s="222"/>
      <c r="C16" s="223"/>
      <c r="D16" s="224"/>
      <c r="E16" s="225"/>
      <c r="F16" s="226"/>
      <c r="G16" s="227"/>
      <c r="H16" s="228"/>
      <c r="I16" s="229"/>
      <c r="J16" s="230"/>
      <c r="K16" s="230"/>
      <c r="L16" s="231"/>
    </row>
  </sheetData>
  <mergeCells count="14">
    <mergeCell ref="D7:L7"/>
    <mergeCell ref="A3:L3"/>
    <mergeCell ref="A4:B5"/>
    <mergeCell ref="C4:C6"/>
    <mergeCell ref="D4:D6"/>
    <mergeCell ref="E4:E6"/>
    <mergeCell ref="F4:H4"/>
    <mergeCell ref="I4:I6"/>
    <mergeCell ref="J4:J6"/>
    <mergeCell ref="K4:K6"/>
    <mergeCell ref="L4:L6"/>
    <mergeCell ref="F5:F6"/>
    <mergeCell ref="G5:G6"/>
    <mergeCell ref="H5:H6"/>
  </mergeCells>
  <hyperlinks>
    <hyperlink ref="K4" location="_ftn1" display="_ftn1" xr:uid="{00000000-0004-0000-0100-000000000000}"/>
  </hyperlinks>
  <pageMargins left="0.7" right="0.7" top="0.75" bottom="0.75" header="0.3" footer="0.3"/>
  <pageSetup paperSize="9" scale="3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8"/>
  <sheetViews>
    <sheetView view="pageBreakPreview" zoomScale="65" zoomScaleNormal="84" zoomScaleSheetLayoutView="65" workbookViewId="0">
      <selection activeCell="D8" sqref="D8"/>
    </sheetView>
  </sheetViews>
  <sheetFormatPr defaultRowHeight="15" x14ac:dyDescent="0.25"/>
  <cols>
    <col min="1" max="1" width="9.140625" style="50"/>
    <col min="2" max="2" width="72.7109375" customWidth="1"/>
    <col min="3" max="3" width="16.85546875" customWidth="1"/>
    <col min="4" max="4" width="16.42578125" customWidth="1"/>
    <col min="5" max="5" width="13.42578125" style="50" customWidth="1"/>
    <col min="6" max="6" width="11.85546875" customWidth="1"/>
    <col min="7" max="7" width="18.140625" customWidth="1"/>
    <col min="8" max="10" width="8" style="48" customWidth="1"/>
  </cols>
  <sheetData>
    <row r="1" spans="1:13" ht="15.75" customHeight="1" x14ac:dyDescent="0.25">
      <c r="C1" s="520">
        <v>2022</v>
      </c>
      <c r="D1" s="520"/>
      <c r="E1" s="519">
        <v>2021</v>
      </c>
      <c r="F1" s="519"/>
      <c r="G1" s="518">
        <v>2020</v>
      </c>
      <c r="H1" s="518"/>
      <c r="I1" s="307"/>
      <c r="J1" s="307"/>
    </row>
    <row r="2" spans="1:13" ht="16.5" thickBot="1" x14ac:dyDescent="0.3">
      <c r="A2" s="5">
        <v>1</v>
      </c>
      <c r="B2" s="319" t="s">
        <v>178</v>
      </c>
      <c r="C2" s="322">
        <v>0.86199999999999999</v>
      </c>
      <c r="D2" s="6">
        <v>5</v>
      </c>
      <c r="E2" s="242">
        <v>0.94</v>
      </c>
      <c r="F2" s="234">
        <v>3</v>
      </c>
      <c r="G2" s="53">
        <f>'8 прилож'!F8</f>
        <v>0.86084210526315785</v>
      </c>
      <c r="H2" s="46">
        <v>5</v>
      </c>
      <c r="I2" s="320"/>
      <c r="J2" s="320"/>
      <c r="K2">
        <v>1</v>
      </c>
      <c r="L2">
        <v>871</v>
      </c>
      <c r="M2">
        <v>4</v>
      </c>
    </row>
    <row r="3" spans="1:13" ht="16.5" thickBot="1" x14ac:dyDescent="0.3">
      <c r="A3" s="8">
        <v>1</v>
      </c>
      <c r="B3" s="10" t="s">
        <v>87</v>
      </c>
      <c r="C3" s="323">
        <v>1</v>
      </c>
      <c r="D3" s="10"/>
      <c r="E3" s="8">
        <v>0.96</v>
      </c>
      <c r="F3" s="10"/>
      <c r="G3" s="7">
        <f>'8 прилож'!F9</f>
        <v>0.86357142857142866</v>
      </c>
      <c r="H3" s="47"/>
      <c r="I3" s="321"/>
      <c r="J3" s="321"/>
      <c r="K3">
        <v>2</v>
      </c>
      <c r="L3">
        <v>883</v>
      </c>
      <c r="M3">
        <v>3</v>
      </c>
    </row>
    <row r="4" spans="1:13" ht="16.5" thickBot="1" x14ac:dyDescent="0.3">
      <c r="A4" s="8">
        <v>2</v>
      </c>
      <c r="B4" s="9" t="s">
        <v>21</v>
      </c>
      <c r="C4" s="323">
        <v>0.84399999999999997</v>
      </c>
      <c r="D4" s="9"/>
      <c r="E4" s="8">
        <v>0.89</v>
      </c>
      <c r="F4" s="9"/>
      <c r="G4" s="7">
        <f>'8 прилож'!F10</f>
        <v>0.9</v>
      </c>
      <c r="H4" s="47"/>
      <c r="I4" s="321"/>
      <c r="J4" s="321"/>
      <c r="K4">
        <v>3</v>
      </c>
      <c r="L4">
        <v>855</v>
      </c>
      <c r="M4">
        <v>6</v>
      </c>
    </row>
    <row r="5" spans="1:13" ht="16.5" thickBot="1" x14ac:dyDescent="0.3">
      <c r="A5" s="8">
        <v>3</v>
      </c>
      <c r="B5" s="12" t="s">
        <v>24</v>
      </c>
      <c r="C5" s="323">
        <v>0.91900000000000004</v>
      </c>
      <c r="D5" s="12"/>
      <c r="E5" s="11">
        <v>1</v>
      </c>
      <c r="F5" s="12"/>
      <c r="G5" s="7">
        <f>'8 прилож'!F11</f>
        <v>0.95959595959595956</v>
      </c>
      <c r="H5" s="47"/>
      <c r="I5" s="321"/>
      <c r="J5" s="321"/>
      <c r="K5">
        <v>4</v>
      </c>
      <c r="L5">
        <v>842</v>
      </c>
      <c r="M5">
        <v>8</v>
      </c>
    </row>
    <row r="6" spans="1:13" ht="16.5" thickBot="1" x14ac:dyDescent="0.3">
      <c r="A6" s="8">
        <v>4</v>
      </c>
      <c r="B6" s="9" t="s">
        <v>25</v>
      </c>
      <c r="C6" s="323">
        <v>1</v>
      </c>
      <c r="D6" s="9"/>
      <c r="E6" s="8">
        <v>1</v>
      </c>
      <c r="F6" s="9"/>
      <c r="G6" s="7">
        <f>'8 прилож'!F12</f>
        <v>0.85168421052631593</v>
      </c>
      <c r="H6" s="47"/>
      <c r="I6" s="321"/>
      <c r="J6" s="321"/>
      <c r="K6">
        <v>5</v>
      </c>
      <c r="L6">
        <v>931</v>
      </c>
      <c r="M6">
        <v>2</v>
      </c>
    </row>
    <row r="7" spans="1:13" ht="32.25" thickBot="1" x14ac:dyDescent="0.3">
      <c r="A7" s="8">
        <v>5</v>
      </c>
      <c r="B7" s="10" t="s">
        <v>27</v>
      </c>
      <c r="C7" s="323">
        <v>0.61599999999999999</v>
      </c>
      <c r="D7" s="10"/>
      <c r="E7" s="8">
        <v>0.81</v>
      </c>
      <c r="F7" s="10"/>
      <c r="G7" s="7">
        <f>'8 прилож'!F13</f>
        <v>0.5368421052631579</v>
      </c>
      <c r="H7" s="47"/>
      <c r="I7" s="321"/>
      <c r="J7" s="321"/>
      <c r="K7">
        <v>6</v>
      </c>
      <c r="L7">
        <v>883</v>
      </c>
      <c r="M7">
        <v>3</v>
      </c>
    </row>
    <row r="8" spans="1:13" ht="16.5" thickBot="1" x14ac:dyDescent="0.3">
      <c r="A8" s="8">
        <v>6</v>
      </c>
      <c r="B8" s="9" t="s">
        <v>28</v>
      </c>
      <c r="C8" s="323">
        <v>0.79400000000000004</v>
      </c>
      <c r="D8" s="9"/>
      <c r="E8" s="8">
        <v>0.92</v>
      </c>
      <c r="F8" s="9"/>
      <c r="G8" s="7">
        <f>'8 прилож'!F14</f>
        <v>0.91</v>
      </c>
      <c r="H8" s="47"/>
      <c r="I8" s="321"/>
      <c r="J8" s="321"/>
      <c r="K8">
        <v>7</v>
      </c>
      <c r="L8">
        <v>870</v>
      </c>
      <c r="M8">
        <v>5</v>
      </c>
    </row>
    <row r="9" spans="1:13" ht="31.5" x14ac:dyDescent="0.25">
      <c r="A9" s="13">
        <v>2</v>
      </c>
      <c r="B9" s="14" t="s">
        <v>189</v>
      </c>
      <c r="C9" s="14">
        <v>0.95</v>
      </c>
      <c r="D9" s="14">
        <v>3</v>
      </c>
      <c r="E9" s="243">
        <v>0.95</v>
      </c>
      <c r="F9" s="80">
        <v>2</v>
      </c>
      <c r="G9" s="53">
        <f>'8 прилож'!F15</f>
        <v>0.92</v>
      </c>
      <c r="H9" s="46">
        <v>4</v>
      </c>
      <c r="I9" s="320"/>
      <c r="J9" s="320"/>
      <c r="K9">
        <v>8</v>
      </c>
      <c r="L9">
        <v>657</v>
      </c>
      <c r="M9">
        <v>9</v>
      </c>
    </row>
    <row r="10" spans="1:13" ht="32.25" customHeight="1" x14ac:dyDescent="0.25">
      <c r="A10" s="11">
        <v>1</v>
      </c>
      <c r="B10" s="15" t="s">
        <v>30</v>
      </c>
      <c r="C10" s="15">
        <v>0.93</v>
      </c>
      <c r="D10" s="15"/>
      <c r="E10" s="11">
        <v>0.93</v>
      </c>
      <c r="F10" s="15"/>
      <c r="G10" s="7">
        <f>'8 прилож'!F16</f>
        <v>0.88</v>
      </c>
      <c r="H10" s="47"/>
      <c r="I10" s="321"/>
      <c r="J10" s="321"/>
      <c r="K10">
        <v>9</v>
      </c>
      <c r="L10">
        <v>843</v>
      </c>
      <c r="M10">
        <v>7</v>
      </c>
    </row>
    <row r="11" spans="1:13" ht="47.25" x14ac:dyDescent="0.25">
      <c r="A11" s="11">
        <v>2</v>
      </c>
      <c r="B11" s="15" t="s">
        <v>88</v>
      </c>
      <c r="C11" s="15">
        <v>0.97</v>
      </c>
      <c r="D11" s="15"/>
      <c r="E11" s="11">
        <v>0.97</v>
      </c>
      <c r="F11" s="15"/>
      <c r="G11" s="7">
        <f>'8 прилож'!F17</f>
        <v>0.97</v>
      </c>
      <c r="H11" s="47"/>
      <c r="I11" s="321"/>
      <c r="J11" s="321"/>
      <c r="K11">
        <v>10</v>
      </c>
      <c r="L11">
        <v>990</v>
      </c>
      <c r="M11">
        <v>1</v>
      </c>
    </row>
    <row r="12" spans="1:13" ht="15.75" x14ac:dyDescent="0.25">
      <c r="A12" s="5">
        <v>3</v>
      </c>
      <c r="B12" s="16" t="s">
        <v>35</v>
      </c>
      <c r="C12" s="16"/>
      <c r="D12" s="16"/>
      <c r="E12" s="244"/>
      <c r="F12" s="73"/>
      <c r="G12" s="53">
        <f>'8 прилож'!F18</f>
        <v>0.86329999999999996</v>
      </c>
      <c r="H12" s="46">
        <v>3</v>
      </c>
      <c r="I12" s="320"/>
      <c r="J12" s="320"/>
      <c r="K12">
        <v>11</v>
      </c>
      <c r="L12">
        <v>870</v>
      </c>
      <c r="M12">
        <v>5</v>
      </c>
    </row>
    <row r="13" spans="1:13" ht="15.75" x14ac:dyDescent="0.25">
      <c r="A13" s="2">
        <v>1</v>
      </c>
      <c r="B13" s="18" t="s">
        <v>37</v>
      </c>
      <c r="C13" s="18"/>
      <c r="D13" s="18"/>
      <c r="E13" s="2"/>
      <c r="F13" s="18"/>
      <c r="G13" s="7">
        <f>'8 прилож'!F19</f>
        <v>1</v>
      </c>
      <c r="H13" s="47"/>
      <c r="I13" s="321"/>
      <c r="J13" s="321"/>
    </row>
    <row r="14" spans="1:13" ht="31.5" x14ac:dyDescent="0.25">
      <c r="A14" s="2">
        <v>2</v>
      </c>
      <c r="B14" s="18" t="s">
        <v>38</v>
      </c>
      <c r="C14" s="18"/>
      <c r="D14" s="18"/>
      <c r="E14" s="2"/>
      <c r="F14" s="18"/>
      <c r="G14" s="7">
        <f>'8 прилож'!F20</f>
        <v>0.81840000000000002</v>
      </c>
      <c r="H14" s="47"/>
      <c r="I14" s="321"/>
      <c r="J14" s="321"/>
    </row>
    <row r="15" spans="1:13" ht="31.5" x14ac:dyDescent="0.25">
      <c r="A15" s="2">
        <v>3</v>
      </c>
      <c r="B15" s="18" t="s">
        <v>39</v>
      </c>
      <c r="C15" s="18"/>
      <c r="D15" s="18"/>
      <c r="E15" s="2"/>
      <c r="F15" s="18"/>
      <c r="G15" s="7">
        <f>'8 прилож'!F21</f>
        <v>1</v>
      </c>
      <c r="H15" s="47"/>
      <c r="I15" s="321"/>
      <c r="J15" s="321"/>
    </row>
    <row r="16" spans="1:13" ht="15.75" x14ac:dyDescent="0.25">
      <c r="A16" s="2">
        <v>4</v>
      </c>
      <c r="B16" s="18" t="s">
        <v>40</v>
      </c>
      <c r="C16" s="18"/>
      <c r="D16" s="18"/>
      <c r="E16" s="2"/>
      <c r="F16" s="18"/>
      <c r="G16" s="7">
        <f>'8 прилож'!F22</f>
        <v>0.93</v>
      </c>
      <c r="H16" s="47"/>
      <c r="I16" s="321"/>
      <c r="J16" s="321"/>
    </row>
    <row r="17" spans="1:10" ht="15.75" x14ac:dyDescent="0.25">
      <c r="A17" s="2">
        <v>5</v>
      </c>
      <c r="B17" s="18" t="s">
        <v>28</v>
      </c>
      <c r="C17" s="18"/>
      <c r="D17" s="18"/>
      <c r="E17" s="2"/>
      <c r="F17" s="18"/>
      <c r="G17" s="7">
        <f>'8 прилож'!F23</f>
        <v>1</v>
      </c>
      <c r="H17" s="47"/>
      <c r="I17" s="321"/>
      <c r="J17" s="321"/>
    </row>
    <row r="18" spans="1:10" ht="31.5" x14ac:dyDescent="0.25">
      <c r="A18" s="20">
        <v>4</v>
      </c>
      <c r="B18" s="16" t="s">
        <v>188</v>
      </c>
      <c r="C18" s="16">
        <v>1</v>
      </c>
      <c r="D18" s="16">
        <v>1</v>
      </c>
      <c r="E18" s="244">
        <v>0.82</v>
      </c>
      <c r="F18" s="73">
        <v>7</v>
      </c>
      <c r="G18" s="53">
        <f>'8 прилож'!F24</f>
        <v>0.8</v>
      </c>
      <c r="H18" s="46">
        <v>7</v>
      </c>
      <c r="I18" s="320"/>
      <c r="J18" s="320"/>
    </row>
    <row r="19" spans="1:10" ht="31.5" x14ac:dyDescent="0.25">
      <c r="A19" s="8">
        <v>1</v>
      </c>
      <c r="B19" s="21" t="s">
        <v>74</v>
      </c>
      <c r="C19" s="21">
        <v>1</v>
      </c>
      <c r="D19" s="21"/>
      <c r="E19" s="245">
        <v>0.68</v>
      </c>
      <c r="F19" s="21"/>
      <c r="G19" s="7">
        <f>'8 прилож'!F25</f>
        <v>0.64</v>
      </c>
      <c r="H19" s="47"/>
      <c r="I19" s="321"/>
      <c r="J19" s="321"/>
    </row>
    <row r="20" spans="1:10" ht="15.75" x14ac:dyDescent="0.25">
      <c r="A20" s="8">
        <v>2</v>
      </c>
      <c r="B20" s="21" t="s">
        <v>76</v>
      </c>
      <c r="C20" s="21">
        <v>1</v>
      </c>
      <c r="D20" s="21"/>
      <c r="E20" s="245">
        <v>1</v>
      </c>
      <c r="F20" s="21"/>
      <c r="G20" s="7">
        <f>'8 прилож'!F26</f>
        <v>0.73</v>
      </c>
      <c r="H20" s="47"/>
      <c r="I20" s="321"/>
      <c r="J20" s="321"/>
    </row>
    <row r="21" spans="1:10" ht="31.5" x14ac:dyDescent="0.25">
      <c r="A21" s="8">
        <v>3</v>
      </c>
      <c r="B21" s="12" t="s">
        <v>77</v>
      </c>
      <c r="C21" s="12">
        <v>1</v>
      </c>
      <c r="D21" s="12"/>
      <c r="E21" s="11">
        <v>1</v>
      </c>
      <c r="F21" s="12"/>
      <c r="G21" s="7">
        <f>'8 прилож'!F27</f>
        <v>1</v>
      </c>
      <c r="H21" s="47"/>
      <c r="I21" s="321"/>
      <c r="J21" s="321"/>
    </row>
    <row r="22" spans="1:10" ht="31.5" x14ac:dyDescent="0.25">
      <c r="A22" s="8">
        <v>4</v>
      </c>
      <c r="B22" s="12" t="s">
        <v>79</v>
      </c>
      <c r="C22" s="12">
        <v>1</v>
      </c>
      <c r="D22" s="12"/>
      <c r="E22" s="11">
        <v>1</v>
      </c>
      <c r="F22" s="12"/>
      <c r="G22" s="7">
        <f>'8 прилож'!F28</f>
        <v>0.82</v>
      </c>
      <c r="H22" s="47"/>
      <c r="I22" s="321"/>
      <c r="J22" s="321"/>
    </row>
    <row r="23" spans="1:10" ht="15.75" x14ac:dyDescent="0.25">
      <c r="A23" s="8">
        <v>5</v>
      </c>
      <c r="B23" s="9" t="s">
        <v>80</v>
      </c>
      <c r="C23" s="9">
        <v>1</v>
      </c>
      <c r="D23" s="9"/>
      <c r="E23" s="8">
        <v>0.69</v>
      </c>
      <c r="F23" s="9"/>
      <c r="G23" s="7">
        <f>'8 прилож'!F29</f>
        <v>0.8</v>
      </c>
      <c r="H23" s="47"/>
      <c r="I23" s="321"/>
      <c r="J23" s="321"/>
    </row>
    <row r="24" spans="1:10" ht="15.75" x14ac:dyDescent="0.25">
      <c r="A24" s="5">
        <v>5</v>
      </c>
      <c r="B24" s="17" t="s">
        <v>12</v>
      </c>
      <c r="C24" s="17">
        <v>0.94</v>
      </c>
      <c r="D24" s="17">
        <v>4</v>
      </c>
      <c r="E24" s="243">
        <v>0.99</v>
      </c>
      <c r="F24" s="75">
        <v>1</v>
      </c>
      <c r="G24" s="53">
        <f>'8 прилож'!F30</f>
        <v>0.96</v>
      </c>
      <c r="H24" s="46">
        <v>2</v>
      </c>
      <c r="I24" s="320"/>
      <c r="J24" s="320"/>
    </row>
    <row r="25" spans="1:10" ht="31.5" x14ac:dyDescent="0.25">
      <c r="A25" s="2">
        <v>1</v>
      </c>
      <c r="B25" s="19" t="s">
        <v>13</v>
      </c>
      <c r="C25" s="19">
        <v>0.94099999999999995</v>
      </c>
      <c r="D25" s="19"/>
      <c r="E25" s="11">
        <v>1</v>
      </c>
      <c r="F25" s="19"/>
      <c r="G25" s="7">
        <f>'8 прилож'!F31</f>
        <v>1.0212765957446808</v>
      </c>
      <c r="H25" s="47"/>
      <c r="I25" s="321"/>
      <c r="J25" s="321"/>
    </row>
    <row r="26" spans="1:10" ht="19.5" customHeight="1" x14ac:dyDescent="0.25">
      <c r="A26" s="2">
        <v>2</v>
      </c>
      <c r="B26" s="19" t="s">
        <v>14</v>
      </c>
      <c r="C26" s="19">
        <v>0.83699999999999997</v>
      </c>
      <c r="D26" s="19"/>
      <c r="E26" s="11">
        <v>0.99</v>
      </c>
      <c r="F26" s="19"/>
      <c r="G26" s="7">
        <f>'8 прилож'!F32</f>
        <v>0.9</v>
      </c>
      <c r="H26" s="47"/>
      <c r="I26" s="321"/>
      <c r="J26" s="321"/>
    </row>
    <row r="27" spans="1:10" ht="15.75" x14ac:dyDescent="0.25">
      <c r="A27" s="2">
        <v>3</v>
      </c>
      <c r="B27" s="19" t="s">
        <v>16</v>
      </c>
      <c r="C27" s="19">
        <v>1</v>
      </c>
      <c r="D27" s="19"/>
      <c r="E27" s="11">
        <v>0.97</v>
      </c>
      <c r="F27" s="19"/>
      <c r="G27" s="7">
        <f>'8 прилож'!F33</f>
        <v>0.96</v>
      </c>
      <c r="H27" s="47"/>
      <c r="I27" s="321"/>
      <c r="J27" s="321"/>
    </row>
    <row r="28" spans="1:10" ht="15.75" x14ac:dyDescent="0.25">
      <c r="A28" s="2">
        <v>4</v>
      </c>
      <c r="B28" s="19" t="s">
        <v>17</v>
      </c>
      <c r="C28" s="19">
        <v>0.92</v>
      </c>
      <c r="D28" s="19"/>
      <c r="E28" s="11">
        <v>1</v>
      </c>
      <c r="F28" s="19"/>
      <c r="G28" s="7">
        <f>'8 прилож'!F34</f>
        <v>0.83</v>
      </c>
      <c r="H28" s="47"/>
      <c r="I28" s="321"/>
      <c r="J28" s="321"/>
    </row>
    <row r="29" spans="1:10" ht="31.5" x14ac:dyDescent="0.25">
      <c r="A29" s="2">
        <v>5</v>
      </c>
      <c r="B29" s="12" t="s">
        <v>19</v>
      </c>
      <c r="C29" s="12">
        <v>0.97</v>
      </c>
      <c r="D29" s="12"/>
      <c r="E29" s="11">
        <v>1</v>
      </c>
      <c r="F29" s="12"/>
      <c r="G29" s="7">
        <f>'8 прилож'!F35</f>
        <v>1</v>
      </c>
      <c r="H29" s="47"/>
      <c r="I29" s="321"/>
      <c r="J29" s="321"/>
    </row>
    <row r="30" spans="1:10" ht="15.75" x14ac:dyDescent="0.25">
      <c r="A30" s="22">
        <v>6</v>
      </c>
      <c r="B30" s="23" t="s">
        <v>185</v>
      </c>
      <c r="C30" s="23">
        <v>0.95</v>
      </c>
      <c r="D30" s="23">
        <v>3</v>
      </c>
      <c r="E30" s="246">
        <v>0.87</v>
      </c>
      <c r="F30" s="235">
        <v>5</v>
      </c>
      <c r="G30" s="53">
        <f>'8 прилож'!F36</f>
        <v>0.83</v>
      </c>
      <c r="H30" s="46"/>
      <c r="I30" s="320"/>
      <c r="J30" s="320"/>
    </row>
    <row r="31" spans="1:10" ht="31.5" x14ac:dyDescent="0.25">
      <c r="A31" s="24">
        <v>1</v>
      </c>
      <c r="B31" s="25" t="s">
        <v>42</v>
      </c>
      <c r="C31" s="25">
        <v>1</v>
      </c>
      <c r="D31" s="25"/>
      <c r="E31" s="166">
        <v>0.71</v>
      </c>
      <c r="F31" s="25"/>
      <c r="G31" s="7">
        <f>'8 прилож'!F37</f>
        <v>0.48</v>
      </c>
      <c r="H31" s="47"/>
      <c r="I31" s="321"/>
      <c r="J31" s="321"/>
    </row>
    <row r="32" spans="1:10" ht="31.5" x14ac:dyDescent="0.25">
      <c r="A32" s="24">
        <v>2</v>
      </c>
      <c r="B32" s="25" t="s">
        <v>43</v>
      </c>
      <c r="C32" s="25">
        <v>0.86</v>
      </c>
      <c r="D32" s="25"/>
      <c r="E32" s="166">
        <v>0.9</v>
      </c>
      <c r="F32" s="25"/>
      <c r="G32" s="7">
        <f>'8 прилож'!F38</f>
        <v>1</v>
      </c>
      <c r="H32" s="47"/>
      <c r="I32" s="321"/>
      <c r="J32" s="321"/>
    </row>
    <row r="33" spans="1:10" ht="31.5" x14ac:dyDescent="0.25">
      <c r="A33" s="24">
        <v>3</v>
      </c>
      <c r="B33" s="25" t="s">
        <v>44</v>
      </c>
      <c r="C33" s="25">
        <v>1</v>
      </c>
      <c r="D33" s="25"/>
      <c r="E33" s="166">
        <v>1</v>
      </c>
      <c r="F33" s="25"/>
      <c r="G33" s="7">
        <f>'8 прилож'!F39</f>
        <v>1</v>
      </c>
      <c r="H33" s="47"/>
      <c r="I33" s="321"/>
      <c r="J33" s="321"/>
    </row>
    <row r="34" spans="1:10" ht="31.5" x14ac:dyDescent="0.25">
      <c r="A34" s="26" t="s">
        <v>89</v>
      </c>
      <c r="B34" s="27" t="s">
        <v>179</v>
      </c>
      <c r="C34" s="27"/>
      <c r="D34" s="27"/>
      <c r="E34" s="247"/>
      <c r="F34" s="236"/>
      <c r="G34" s="53">
        <f>'8 прилож'!F40</f>
        <v>0.85065217391304337</v>
      </c>
      <c r="H34" s="46"/>
      <c r="I34" s="320"/>
      <c r="J34" s="320"/>
    </row>
    <row r="35" spans="1:10" ht="15.75" x14ac:dyDescent="0.25">
      <c r="A35" s="28" t="s">
        <v>64</v>
      </c>
      <c r="B35" s="29" t="s">
        <v>65</v>
      </c>
      <c r="C35" s="29"/>
      <c r="D35" s="29"/>
      <c r="E35" s="167"/>
      <c r="F35" s="29"/>
      <c r="G35" s="7">
        <f>'8 прилож'!F41</f>
        <v>0.86</v>
      </c>
      <c r="H35" s="47"/>
      <c r="I35" s="321"/>
      <c r="J35" s="321"/>
    </row>
    <row r="36" spans="1:10" ht="15.75" x14ac:dyDescent="0.25">
      <c r="A36" s="28" t="s">
        <v>66</v>
      </c>
      <c r="B36" s="32" t="s">
        <v>67</v>
      </c>
      <c r="C36" s="32"/>
      <c r="D36" s="32"/>
      <c r="E36" s="24"/>
      <c r="F36" s="32"/>
      <c r="G36" s="7">
        <f>'8 прилож'!F42</f>
        <v>0.77176470588235302</v>
      </c>
      <c r="H36" s="47"/>
      <c r="I36" s="321"/>
      <c r="J36" s="321"/>
    </row>
    <row r="37" spans="1:10" ht="15.75" x14ac:dyDescent="0.25">
      <c r="A37" s="28" t="s">
        <v>68</v>
      </c>
      <c r="B37" s="32" t="s">
        <v>69</v>
      </c>
      <c r="C37" s="32"/>
      <c r="D37" s="32"/>
      <c r="E37" s="24"/>
      <c r="F37" s="32"/>
      <c r="G37" s="7">
        <f>'8 прилож'!F43</f>
        <v>0.89</v>
      </c>
      <c r="H37" s="47"/>
      <c r="I37" s="321"/>
      <c r="J37" s="321"/>
    </row>
    <row r="38" spans="1:10" ht="15.75" x14ac:dyDescent="0.25">
      <c r="A38" s="28" t="s">
        <v>70</v>
      </c>
      <c r="B38" s="34" t="s">
        <v>71</v>
      </c>
      <c r="C38" s="34"/>
      <c r="D38" s="34"/>
      <c r="E38" s="248"/>
      <c r="F38" s="34"/>
      <c r="G38" s="7">
        <f>'8 прилож'!F44</f>
        <v>0.71141304347826084</v>
      </c>
      <c r="H38" s="47"/>
      <c r="I38" s="321"/>
      <c r="J38" s="321"/>
    </row>
    <row r="39" spans="1:10" ht="15.75" x14ac:dyDescent="0.25">
      <c r="A39" s="28" t="s">
        <v>11</v>
      </c>
      <c r="B39" s="34" t="s">
        <v>72</v>
      </c>
      <c r="C39" s="34"/>
      <c r="D39" s="34"/>
      <c r="E39" s="248"/>
      <c r="F39" s="34"/>
      <c r="G39" s="7">
        <f>'8 прилож'!F45</f>
        <v>1.0470588235294118</v>
      </c>
      <c r="H39" s="47"/>
      <c r="I39" s="321"/>
      <c r="J39" s="321"/>
    </row>
    <row r="40" spans="1:10" ht="32.25" thickBot="1" x14ac:dyDescent="0.3">
      <c r="A40" s="44">
        <v>8</v>
      </c>
      <c r="B40" s="45" t="s">
        <v>186</v>
      </c>
      <c r="C40" s="316"/>
      <c r="D40" s="316"/>
      <c r="E40" s="249"/>
      <c r="F40" s="237"/>
      <c r="G40" s="53">
        <f>'8 прилож'!F46</f>
        <v>0.81395348837209303</v>
      </c>
      <c r="H40" s="46"/>
      <c r="I40" s="320"/>
      <c r="J40" s="320"/>
    </row>
    <row r="41" spans="1:10" ht="15.75" x14ac:dyDescent="0.25">
      <c r="A41" s="35">
        <v>9</v>
      </c>
      <c r="B41" s="36" t="s">
        <v>46</v>
      </c>
      <c r="C41" s="36">
        <v>0.97799999999999998</v>
      </c>
      <c r="D41" s="36">
        <v>2</v>
      </c>
      <c r="E41" s="250">
        <v>0.89</v>
      </c>
      <c r="F41" s="238">
        <v>4</v>
      </c>
      <c r="G41" s="53">
        <f>'8 прилож'!F47</f>
        <v>0.94659204545454556</v>
      </c>
      <c r="H41" s="46">
        <v>3</v>
      </c>
      <c r="I41" s="320"/>
      <c r="J41" s="320"/>
    </row>
    <row r="42" spans="1:10" ht="15.75" x14ac:dyDescent="0.25">
      <c r="A42" s="37">
        <v>1</v>
      </c>
      <c r="B42" s="38" t="s">
        <v>48</v>
      </c>
      <c r="C42" s="38">
        <v>0.99</v>
      </c>
      <c r="D42" s="38"/>
      <c r="E42" s="37">
        <v>0.82</v>
      </c>
      <c r="F42" s="38"/>
      <c r="G42" s="7">
        <f>'8 прилож'!F48</f>
        <v>0.89090909090909098</v>
      </c>
      <c r="H42" s="47"/>
      <c r="I42" s="321"/>
      <c r="J42" s="321"/>
    </row>
    <row r="43" spans="1:10" ht="18.75" customHeight="1" x14ac:dyDescent="0.25">
      <c r="A43" s="37">
        <v>2</v>
      </c>
      <c r="B43" s="38" t="s">
        <v>49</v>
      </c>
      <c r="C43" s="38">
        <v>0.91200000000000003</v>
      </c>
      <c r="D43" s="38"/>
      <c r="E43" s="37">
        <v>0.88</v>
      </c>
      <c r="F43" s="38"/>
      <c r="G43" s="7">
        <f>'8 прилож'!F49</f>
        <v>0.86363636363636365</v>
      </c>
      <c r="H43" s="47"/>
      <c r="I43" s="321"/>
      <c r="J43" s="321"/>
    </row>
    <row r="44" spans="1:10" ht="15.75" x14ac:dyDescent="0.25">
      <c r="A44" s="37">
        <v>3</v>
      </c>
      <c r="B44" s="38" t="s">
        <v>51</v>
      </c>
      <c r="C44" s="38">
        <v>1</v>
      </c>
      <c r="D44" s="38"/>
      <c r="E44" s="37">
        <v>0.86</v>
      </c>
      <c r="F44" s="38"/>
      <c r="G44" s="7">
        <f>'8 прилож'!F50</f>
        <v>1.034</v>
      </c>
      <c r="H44" s="47"/>
      <c r="I44" s="321"/>
      <c r="J44" s="321"/>
    </row>
    <row r="45" spans="1:10" ht="47.25" x14ac:dyDescent="0.25">
      <c r="A45" s="37">
        <v>4</v>
      </c>
      <c r="B45" s="39" t="s">
        <v>53</v>
      </c>
      <c r="C45" s="233">
        <v>1</v>
      </c>
      <c r="D45" s="233"/>
      <c r="E45" s="251">
        <v>1</v>
      </c>
      <c r="F45" s="233"/>
      <c r="G45" s="54">
        <f>'8 прилож'!F51</f>
        <v>1</v>
      </c>
      <c r="H45" s="47"/>
      <c r="I45" s="321"/>
      <c r="J45" s="321"/>
    </row>
    <row r="46" spans="1:10" ht="15.75" x14ac:dyDescent="0.25">
      <c r="A46" s="35">
        <v>10</v>
      </c>
      <c r="B46" s="36" t="s">
        <v>174</v>
      </c>
      <c r="C46" s="317">
        <v>1</v>
      </c>
      <c r="D46" s="317">
        <v>1</v>
      </c>
      <c r="E46" s="252">
        <v>0.99</v>
      </c>
      <c r="F46" s="239">
        <v>1</v>
      </c>
      <c r="G46" s="55">
        <v>0.99</v>
      </c>
      <c r="H46" s="46">
        <v>2</v>
      </c>
      <c r="I46" s="320"/>
      <c r="J46" s="320"/>
    </row>
    <row r="47" spans="1:10" ht="34.5" customHeight="1" thickBot="1" x14ac:dyDescent="0.3">
      <c r="A47" s="49">
        <v>11</v>
      </c>
      <c r="B47" s="40" t="s">
        <v>187</v>
      </c>
      <c r="C47" s="318">
        <v>1</v>
      </c>
      <c r="D47" s="318">
        <v>1</v>
      </c>
      <c r="E47" s="253">
        <v>0.83</v>
      </c>
      <c r="F47" s="240">
        <v>6</v>
      </c>
      <c r="G47" s="53">
        <f>'8 прилож'!F55</f>
        <v>0.8</v>
      </c>
      <c r="H47" s="46">
        <v>6</v>
      </c>
      <c r="I47" s="320"/>
      <c r="J47" s="320"/>
    </row>
    <row r="48" spans="1:10" ht="15.75" x14ac:dyDescent="0.25">
      <c r="A48" s="56">
        <v>12</v>
      </c>
      <c r="B48" s="57" t="s">
        <v>184</v>
      </c>
      <c r="C48" s="57">
        <v>1</v>
      </c>
      <c r="D48" s="57">
        <v>1</v>
      </c>
      <c r="E48" s="254">
        <v>0.94</v>
      </c>
      <c r="F48" s="241">
        <v>3</v>
      </c>
      <c r="G48" s="53">
        <f>'8 прилож'!F56</f>
        <v>1</v>
      </c>
      <c r="H48" s="58">
        <v>1</v>
      </c>
      <c r="I48" s="58"/>
      <c r="J48" s="58"/>
    </row>
  </sheetData>
  <mergeCells count="3">
    <mergeCell ref="G1:H1"/>
    <mergeCell ref="E1:F1"/>
    <mergeCell ref="C1:D1"/>
  </mergeCell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N24"/>
  <sheetViews>
    <sheetView view="pageBreakPreview" zoomScale="60" zoomScaleNormal="82" workbookViewId="0">
      <selection activeCell="B7" sqref="B7:M9"/>
    </sheetView>
  </sheetViews>
  <sheetFormatPr defaultRowHeight="18.75" x14ac:dyDescent="0.3"/>
  <cols>
    <col min="1" max="1" width="9.140625" style="255"/>
    <col min="2" max="2" width="8.140625" style="255" customWidth="1"/>
    <col min="3" max="3" width="8.28515625" style="255" customWidth="1"/>
    <col min="4" max="4" width="6.28515625" style="255" bestFit="1" customWidth="1"/>
    <col min="5" max="5" width="46.42578125" style="255" bestFit="1" customWidth="1"/>
    <col min="6" max="6" width="12.5703125" style="255" customWidth="1"/>
    <col min="7" max="7" width="13.42578125" style="255" customWidth="1"/>
    <col min="8" max="8" width="16.5703125" style="255" bestFit="1" customWidth="1"/>
    <col min="9" max="9" width="12.140625" style="255" customWidth="1"/>
    <col min="10" max="12" width="17.85546875" style="255" customWidth="1"/>
    <col min="13" max="13" width="114" style="284" customWidth="1"/>
    <col min="14" max="14" width="25.28515625" style="69" customWidth="1"/>
  </cols>
  <sheetData>
    <row r="2" spans="2:13" x14ac:dyDescent="0.3">
      <c r="B2" s="521" t="s">
        <v>93</v>
      </c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</row>
    <row r="3" spans="2:13" x14ac:dyDescent="0.3">
      <c r="B3" s="521" t="s">
        <v>165</v>
      </c>
      <c r="C3" s="521"/>
      <c r="D3" s="521"/>
      <c r="E3" s="521"/>
      <c r="F3" s="521"/>
      <c r="G3" s="521"/>
      <c r="H3" s="521"/>
      <c r="I3" s="521"/>
      <c r="J3" s="521"/>
      <c r="K3" s="521"/>
      <c r="L3" s="521"/>
      <c r="M3" s="521"/>
    </row>
    <row r="4" spans="2:13" x14ac:dyDescent="0.3"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7"/>
    </row>
    <row r="5" spans="2:13" x14ac:dyDescent="0.3">
      <c r="B5" s="256"/>
      <c r="C5" s="256"/>
      <c r="D5" s="256"/>
      <c r="E5" s="524" t="s">
        <v>130</v>
      </c>
      <c r="F5" s="524"/>
      <c r="G5" s="524"/>
      <c r="H5" s="524"/>
      <c r="I5" s="524"/>
      <c r="J5" s="524"/>
      <c r="K5" s="524"/>
      <c r="L5" s="524"/>
      <c r="M5" s="257"/>
    </row>
    <row r="6" spans="2:13" x14ac:dyDescent="0.3">
      <c r="B6" s="258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7"/>
    </row>
    <row r="7" spans="2:13" x14ac:dyDescent="0.3">
      <c r="B7" s="522" t="s">
        <v>0</v>
      </c>
      <c r="C7" s="523"/>
      <c r="D7" s="522" t="s">
        <v>94</v>
      </c>
      <c r="E7" s="522" t="s">
        <v>95</v>
      </c>
      <c r="F7" s="522" t="s">
        <v>96</v>
      </c>
      <c r="G7" s="522" t="s">
        <v>97</v>
      </c>
      <c r="H7" s="522"/>
      <c r="I7" s="522"/>
      <c r="J7" s="522" t="s">
        <v>98</v>
      </c>
      <c r="K7" s="522" t="s">
        <v>99</v>
      </c>
      <c r="L7" s="522" t="s">
        <v>100</v>
      </c>
      <c r="M7" s="525" t="s">
        <v>101</v>
      </c>
    </row>
    <row r="8" spans="2:13" x14ac:dyDescent="0.3">
      <c r="B8" s="523"/>
      <c r="C8" s="523"/>
      <c r="D8" s="522"/>
      <c r="E8" s="522"/>
      <c r="F8" s="522"/>
      <c r="G8" s="522" t="s">
        <v>142</v>
      </c>
      <c r="H8" s="522" t="s">
        <v>155</v>
      </c>
      <c r="I8" s="522" t="s">
        <v>156</v>
      </c>
      <c r="J8" s="522"/>
      <c r="K8" s="522"/>
      <c r="L8" s="522"/>
      <c r="M8" s="525"/>
    </row>
    <row r="9" spans="2:13" x14ac:dyDescent="0.3">
      <c r="B9" s="259" t="s">
        <v>9</v>
      </c>
      <c r="C9" s="259" t="s">
        <v>10</v>
      </c>
      <c r="D9" s="522"/>
      <c r="E9" s="523"/>
      <c r="F9" s="523"/>
      <c r="G9" s="522"/>
      <c r="H9" s="522"/>
      <c r="I9" s="522"/>
      <c r="J9" s="522"/>
      <c r="K9" s="522"/>
      <c r="L9" s="522"/>
      <c r="M9" s="525"/>
    </row>
    <row r="10" spans="2:13" ht="15.75" customHeight="1" x14ac:dyDescent="0.3">
      <c r="B10" s="260">
        <v>4</v>
      </c>
      <c r="C10" s="261">
        <v>1</v>
      </c>
      <c r="D10" s="533" t="s">
        <v>144</v>
      </c>
      <c r="E10" s="534"/>
      <c r="F10" s="534"/>
      <c r="G10" s="534"/>
      <c r="H10" s="534"/>
      <c r="I10" s="534"/>
      <c r="J10" s="534"/>
      <c r="K10" s="534"/>
      <c r="L10" s="534"/>
      <c r="M10" s="535"/>
    </row>
    <row r="11" spans="2:13" ht="150" customHeight="1" x14ac:dyDescent="0.3">
      <c r="B11" s="260">
        <v>4</v>
      </c>
      <c r="C11" s="261">
        <v>1</v>
      </c>
      <c r="D11" s="261">
        <v>1</v>
      </c>
      <c r="E11" s="261" t="s">
        <v>102</v>
      </c>
      <c r="F11" s="261" t="s">
        <v>103</v>
      </c>
      <c r="G11" s="261">
        <v>565</v>
      </c>
      <c r="H11" s="262">
        <v>512</v>
      </c>
      <c r="I11" s="262">
        <v>588</v>
      </c>
      <c r="J11" s="261">
        <f t="shared" ref="J11:J15" si="0">I11-H11</f>
        <v>76</v>
      </c>
      <c r="K11" s="262">
        <f>I11/H11*100</f>
        <v>114.84375</v>
      </c>
      <c r="L11" s="262">
        <f t="shared" ref="L11:L16" si="1">I11/G11*100</f>
        <v>104.07079646017698</v>
      </c>
      <c r="M11" s="261" t="s">
        <v>160</v>
      </c>
    </row>
    <row r="12" spans="2:13" ht="151.5" customHeight="1" x14ac:dyDescent="0.3">
      <c r="B12" s="260">
        <v>4</v>
      </c>
      <c r="C12" s="261">
        <v>1</v>
      </c>
      <c r="D12" s="261">
        <v>2</v>
      </c>
      <c r="E12" s="261" t="s">
        <v>104</v>
      </c>
      <c r="F12" s="261" t="s">
        <v>105</v>
      </c>
      <c r="G12" s="261">
        <v>63</v>
      </c>
      <c r="H12" s="262">
        <v>83</v>
      </c>
      <c r="I12" s="262">
        <v>53</v>
      </c>
      <c r="J12" s="261">
        <f t="shared" si="0"/>
        <v>-30</v>
      </c>
      <c r="K12" s="262">
        <f>H12/I12*100</f>
        <v>156.60377358490567</v>
      </c>
      <c r="L12" s="262">
        <f t="shared" si="1"/>
        <v>84.126984126984127</v>
      </c>
      <c r="M12" s="261" t="s">
        <v>161</v>
      </c>
    </row>
    <row r="13" spans="2:13" ht="75" x14ac:dyDescent="0.3">
      <c r="B13" s="260">
        <v>4</v>
      </c>
      <c r="C13" s="261">
        <v>1</v>
      </c>
      <c r="D13" s="261">
        <v>3</v>
      </c>
      <c r="E13" s="261" t="s">
        <v>106</v>
      </c>
      <c r="F13" s="261" t="s">
        <v>105</v>
      </c>
      <c r="G13" s="261">
        <v>5</v>
      </c>
      <c r="H13" s="262">
        <v>6</v>
      </c>
      <c r="I13" s="262">
        <v>6</v>
      </c>
      <c r="J13" s="261">
        <f t="shared" si="0"/>
        <v>0</v>
      </c>
      <c r="K13" s="262">
        <f t="shared" ref="K13:K15" si="2">I13/H13*100</f>
        <v>100</v>
      </c>
      <c r="L13" s="262">
        <f t="shared" si="1"/>
        <v>120</v>
      </c>
      <c r="M13" s="261" t="s">
        <v>162</v>
      </c>
    </row>
    <row r="14" spans="2:13" ht="67.5" customHeight="1" x14ac:dyDescent="0.3">
      <c r="B14" s="260">
        <v>4</v>
      </c>
      <c r="C14" s="261">
        <v>1</v>
      </c>
      <c r="D14" s="261">
        <v>4</v>
      </c>
      <c r="E14" s="261" t="s">
        <v>107</v>
      </c>
      <c r="F14" s="261" t="s">
        <v>105</v>
      </c>
      <c r="G14" s="261">
        <v>0</v>
      </c>
      <c r="H14" s="262">
        <v>1</v>
      </c>
      <c r="I14" s="262">
        <v>0</v>
      </c>
      <c r="J14" s="261">
        <f t="shared" si="0"/>
        <v>-1</v>
      </c>
      <c r="K14" s="262">
        <f t="shared" si="2"/>
        <v>0</v>
      </c>
      <c r="L14" s="262">
        <v>1</v>
      </c>
      <c r="M14" s="261" t="s">
        <v>145</v>
      </c>
    </row>
    <row r="15" spans="2:13" ht="56.25" x14ac:dyDescent="0.3">
      <c r="B15" s="260">
        <v>4</v>
      </c>
      <c r="C15" s="261">
        <v>1</v>
      </c>
      <c r="D15" s="261">
        <v>5</v>
      </c>
      <c r="E15" s="261" t="s">
        <v>108</v>
      </c>
      <c r="F15" s="261" t="s">
        <v>105</v>
      </c>
      <c r="G15" s="261">
        <v>0</v>
      </c>
      <c r="H15" s="262">
        <v>2</v>
      </c>
      <c r="I15" s="262">
        <v>0</v>
      </c>
      <c r="J15" s="261">
        <f t="shared" si="0"/>
        <v>-2</v>
      </c>
      <c r="K15" s="262">
        <f t="shared" si="2"/>
        <v>0</v>
      </c>
      <c r="L15" s="262" t="e">
        <f t="shared" si="1"/>
        <v>#DIV/0!</v>
      </c>
      <c r="M15" s="261" t="s">
        <v>157</v>
      </c>
    </row>
    <row r="16" spans="2:13" ht="37.5" x14ac:dyDescent="0.3">
      <c r="B16" s="260">
        <v>4</v>
      </c>
      <c r="C16" s="261">
        <v>1</v>
      </c>
      <c r="D16" s="261">
        <v>6</v>
      </c>
      <c r="E16" s="261" t="s">
        <v>131</v>
      </c>
      <c r="F16" s="261" t="s">
        <v>109</v>
      </c>
      <c r="G16" s="261">
        <v>-4.7</v>
      </c>
      <c r="H16" s="262">
        <v>2.5</v>
      </c>
      <c r="I16" s="262">
        <v>-6.45</v>
      </c>
      <c r="J16" s="261">
        <f>I16-H16</f>
        <v>-8.9499999999999993</v>
      </c>
      <c r="K16" s="262">
        <v>38</v>
      </c>
      <c r="L16" s="262">
        <f t="shared" si="1"/>
        <v>137.2340425531915</v>
      </c>
      <c r="M16" s="261" t="s">
        <v>146</v>
      </c>
    </row>
    <row r="17" spans="1:13" ht="15.75" customHeight="1" x14ac:dyDescent="0.3">
      <c r="B17" s="263">
        <v>4</v>
      </c>
      <c r="C17" s="263">
        <v>5</v>
      </c>
      <c r="D17" s="264"/>
      <c r="E17" s="530" t="s">
        <v>127</v>
      </c>
      <c r="F17" s="531"/>
      <c r="G17" s="531"/>
      <c r="H17" s="531"/>
      <c r="I17" s="531"/>
      <c r="J17" s="531"/>
      <c r="K17" s="531"/>
      <c r="L17" s="531"/>
      <c r="M17" s="532"/>
    </row>
    <row r="18" spans="1:13" ht="214.5" customHeight="1" x14ac:dyDescent="0.3">
      <c r="A18" s="255">
        <v>2</v>
      </c>
      <c r="B18" s="265">
        <v>4</v>
      </c>
      <c r="C18" s="265">
        <v>5</v>
      </c>
      <c r="D18" s="265">
        <v>1</v>
      </c>
      <c r="E18" s="266" t="s">
        <v>128</v>
      </c>
      <c r="F18" s="265" t="s">
        <v>105</v>
      </c>
      <c r="G18" s="267">
        <v>51</v>
      </c>
      <c r="H18" s="265">
        <v>50</v>
      </c>
      <c r="I18" s="265">
        <v>21</v>
      </c>
      <c r="J18" s="265">
        <f>I18-H18</f>
        <v>-29</v>
      </c>
      <c r="K18" s="268">
        <f>I18/H18*100</f>
        <v>42</v>
      </c>
      <c r="L18" s="268">
        <f>I18/G18*100</f>
        <v>41.17647058823529</v>
      </c>
      <c r="M18" s="269" t="s">
        <v>163</v>
      </c>
    </row>
    <row r="19" spans="1:13" ht="224.25" customHeight="1" x14ac:dyDescent="0.3">
      <c r="B19" s="261">
        <v>4</v>
      </c>
      <c r="C19" s="261">
        <v>5</v>
      </c>
      <c r="D19" s="261">
        <v>2</v>
      </c>
      <c r="E19" s="270" t="s">
        <v>129</v>
      </c>
      <c r="F19" s="261" t="s">
        <v>105</v>
      </c>
      <c r="G19" s="271">
        <v>33</v>
      </c>
      <c r="H19" s="261">
        <v>60</v>
      </c>
      <c r="I19" s="261">
        <v>57</v>
      </c>
      <c r="J19" s="261">
        <f>I19-H19</f>
        <v>-3</v>
      </c>
      <c r="K19" s="272">
        <f>I19/H19*100</f>
        <v>95</v>
      </c>
      <c r="L19" s="272">
        <f>I19/G19*100</f>
        <v>172.72727272727272</v>
      </c>
      <c r="M19" s="269" t="s">
        <v>164</v>
      </c>
    </row>
    <row r="20" spans="1:13" x14ac:dyDescent="0.3">
      <c r="B20" s="273" t="s">
        <v>147</v>
      </c>
      <c r="C20" s="274">
        <v>1</v>
      </c>
      <c r="D20" s="275"/>
      <c r="E20" s="529" t="s">
        <v>42</v>
      </c>
      <c r="F20" s="529"/>
      <c r="G20" s="529"/>
      <c r="H20" s="529"/>
      <c r="I20" s="529"/>
      <c r="J20" s="529"/>
      <c r="K20" s="529"/>
      <c r="L20" s="529"/>
      <c r="M20" s="276"/>
    </row>
    <row r="21" spans="1:13" ht="37.5" x14ac:dyDescent="0.3">
      <c r="A21" s="264"/>
      <c r="B21" s="526" t="s">
        <v>147</v>
      </c>
      <c r="C21" s="526" t="s">
        <v>64</v>
      </c>
      <c r="D21" s="277">
        <v>1</v>
      </c>
      <c r="E21" s="278" t="s">
        <v>148</v>
      </c>
      <c r="F21" s="259" t="s">
        <v>143</v>
      </c>
      <c r="G21" s="279">
        <v>3</v>
      </c>
      <c r="H21" s="280">
        <v>2</v>
      </c>
      <c r="I21" s="279">
        <v>4</v>
      </c>
      <c r="J21" s="281">
        <f>I21-H21</f>
        <v>2</v>
      </c>
      <c r="K21" s="280">
        <v>50</v>
      </c>
      <c r="L21" s="282">
        <f>I21/G21*100</f>
        <v>133.33333333333331</v>
      </c>
      <c r="M21" s="283" t="s">
        <v>149</v>
      </c>
    </row>
    <row r="22" spans="1:13" ht="56.25" x14ac:dyDescent="0.3">
      <c r="A22" s="264"/>
      <c r="B22" s="527"/>
      <c r="C22" s="527"/>
      <c r="D22" s="277">
        <v>2</v>
      </c>
      <c r="E22" s="278" t="s">
        <v>150</v>
      </c>
      <c r="F22" s="259" t="s">
        <v>143</v>
      </c>
      <c r="G22" s="279">
        <v>1</v>
      </c>
      <c r="H22" s="279">
        <v>1</v>
      </c>
      <c r="I22" s="279">
        <v>0</v>
      </c>
      <c r="J22" s="281">
        <f t="shared" ref="J22:J24" si="3">I22-H22</f>
        <v>-1</v>
      </c>
      <c r="K22" s="280">
        <v>100</v>
      </c>
      <c r="L22" s="282">
        <f t="shared" ref="L22:L24" si="4">I22/G22*100</f>
        <v>0</v>
      </c>
      <c r="M22" s="283" t="s">
        <v>158</v>
      </c>
    </row>
    <row r="23" spans="1:13" ht="37.5" x14ac:dyDescent="0.3">
      <c r="A23" s="264"/>
      <c r="B23" s="527"/>
      <c r="C23" s="527"/>
      <c r="D23" s="277">
        <v>3</v>
      </c>
      <c r="E23" s="278" t="s">
        <v>151</v>
      </c>
      <c r="F23" s="259" t="s">
        <v>143</v>
      </c>
      <c r="G23" s="279">
        <v>1</v>
      </c>
      <c r="H23" s="279">
        <v>1</v>
      </c>
      <c r="I23" s="279">
        <v>1</v>
      </c>
      <c r="J23" s="281">
        <f t="shared" si="3"/>
        <v>0</v>
      </c>
      <c r="K23" s="280">
        <v>100</v>
      </c>
      <c r="L23" s="282">
        <f t="shared" si="4"/>
        <v>100</v>
      </c>
      <c r="M23" s="283" t="s">
        <v>152</v>
      </c>
    </row>
    <row r="24" spans="1:13" ht="37.5" x14ac:dyDescent="0.3">
      <c r="A24" s="264"/>
      <c r="B24" s="528"/>
      <c r="C24" s="528"/>
      <c r="D24" s="277">
        <v>4</v>
      </c>
      <c r="E24" s="278" t="s">
        <v>153</v>
      </c>
      <c r="F24" s="259" t="s">
        <v>143</v>
      </c>
      <c r="G24" s="279">
        <v>4</v>
      </c>
      <c r="H24" s="279">
        <v>1</v>
      </c>
      <c r="I24" s="279">
        <v>3</v>
      </c>
      <c r="J24" s="281">
        <f t="shared" si="3"/>
        <v>2</v>
      </c>
      <c r="K24" s="280">
        <v>33</v>
      </c>
      <c r="L24" s="282">
        <f t="shared" si="4"/>
        <v>75</v>
      </c>
      <c r="M24" s="283" t="s">
        <v>149</v>
      </c>
    </row>
  </sheetData>
  <mergeCells count="20">
    <mergeCell ref="B21:B24"/>
    <mergeCell ref="E20:L20"/>
    <mergeCell ref="C21:C24"/>
    <mergeCell ref="E17:M17"/>
    <mergeCell ref="D10:M10"/>
    <mergeCell ref="B2:M2"/>
    <mergeCell ref="B3:M3"/>
    <mergeCell ref="B7:C8"/>
    <mergeCell ref="D7:D9"/>
    <mergeCell ref="E7:E9"/>
    <mergeCell ref="F7:F9"/>
    <mergeCell ref="G7:I7"/>
    <mergeCell ref="J7:J9"/>
    <mergeCell ref="K7:K9"/>
    <mergeCell ref="E5:L5"/>
    <mergeCell ref="L7:L9"/>
    <mergeCell ref="M7:M9"/>
    <mergeCell ref="G8:G9"/>
    <mergeCell ref="H8:H9"/>
    <mergeCell ref="I8:I9"/>
  </mergeCells>
  <phoneticPr fontId="31" type="noConversion"/>
  <pageMargins left="0.70866141732283472" right="0.70866141732283472" top="0.74803149606299213" bottom="0.74803149606299213" header="0.31496062992125984" footer="0.31496062992125984"/>
  <pageSetup paperSize="9" scale="41" orientation="landscape" r:id="rId1"/>
  <rowBreaks count="1" manualBreakCount="1">
    <brk id="19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AADA28-0B4E-459A-A0F5-6DD17C72E67F}">
  <dimension ref="B1:N14"/>
  <sheetViews>
    <sheetView tabSelected="1" zoomScale="80" zoomScaleNormal="80" workbookViewId="0">
      <selection activeCell="M8" sqref="M8"/>
    </sheetView>
  </sheetViews>
  <sheetFormatPr defaultRowHeight="15" x14ac:dyDescent="0.25"/>
  <cols>
    <col min="2" max="2" width="11.85546875" customWidth="1"/>
    <col min="5" max="5" width="28.28515625" customWidth="1"/>
    <col min="10" max="10" width="12.7109375" customWidth="1"/>
    <col min="13" max="13" width="69.85546875" customWidth="1"/>
  </cols>
  <sheetData>
    <row r="1" spans="2:14" ht="28.5" customHeight="1" x14ac:dyDescent="0.25">
      <c r="B1" s="540" t="s">
        <v>0</v>
      </c>
      <c r="C1" s="541"/>
      <c r="D1" s="540" t="s">
        <v>94</v>
      </c>
      <c r="E1" s="540" t="s">
        <v>95</v>
      </c>
      <c r="F1" s="540" t="s">
        <v>96</v>
      </c>
      <c r="G1" s="540" t="s">
        <v>97</v>
      </c>
      <c r="H1" s="540"/>
      <c r="I1" s="540"/>
      <c r="J1" s="540" t="s">
        <v>98</v>
      </c>
      <c r="K1" s="540" t="s">
        <v>99</v>
      </c>
      <c r="L1" s="540" t="s">
        <v>100</v>
      </c>
      <c r="M1" s="542" t="s">
        <v>101</v>
      </c>
    </row>
    <row r="2" spans="2:14" x14ac:dyDescent="0.25">
      <c r="B2" s="541"/>
      <c r="C2" s="541"/>
      <c r="D2" s="540"/>
      <c r="E2" s="540"/>
      <c r="F2" s="540"/>
      <c r="G2" s="540" t="s">
        <v>173</v>
      </c>
      <c r="H2" s="540" t="s">
        <v>222</v>
      </c>
      <c r="I2" s="540" t="s">
        <v>223</v>
      </c>
      <c r="J2" s="540"/>
      <c r="K2" s="540"/>
      <c r="L2" s="540"/>
      <c r="M2" s="542"/>
    </row>
    <row r="3" spans="2:14" ht="72.75" customHeight="1" x14ac:dyDescent="0.25">
      <c r="B3" s="438" t="s">
        <v>9</v>
      </c>
      <c r="C3" s="438" t="s">
        <v>10</v>
      </c>
      <c r="D3" s="540"/>
      <c r="E3" s="541"/>
      <c r="F3" s="541"/>
      <c r="G3" s="540"/>
      <c r="H3" s="540"/>
      <c r="I3" s="540"/>
      <c r="J3" s="540"/>
      <c r="K3" s="540"/>
      <c r="L3" s="540"/>
      <c r="M3" s="542"/>
    </row>
    <row r="4" spans="2:14" ht="15.75" x14ac:dyDescent="0.25">
      <c r="B4" s="492">
        <v>1</v>
      </c>
      <c r="C4" s="492">
        <v>5</v>
      </c>
      <c r="D4" s="492"/>
      <c r="E4" s="536" t="s">
        <v>196</v>
      </c>
      <c r="F4" s="537"/>
      <c r="G4" s="537"/>
      <c r="H4" s="537"/>
      <c r="I4" s="537"/>
      <c r="J4" s="537"/>
      <c r="K4" s="537"/>
      <c r="L4" s="537"/>
      <c r="M4" s="537"/>
    </row>
    <row r="5" spans="2:14" ht="78.75" x14ac:dyDescent="0.25">
      <c r="B5" s="493">
        <v>1</v>
      </c>
      <c r="C5" s="493">
        <v>5</v>
      </c>
      <c r="D5" s="494">
        <v>1</v>
      </c>
      <c r="E5" s="494" t="s">
        <v>169</v>
      </c>
      <c r="F5" s="494" t="s">
        <v>109</v>
      </c>
      <c r="G5" s="495">
        <v>29</v>
      </c>
      <c r="H5" s="496">
        <v>81.8</v>
      </c>
      <c r="I5" s="495">
        <v>79</v>
      </c>
      <c r="J5" s="497">
        <f>I5-H5</f>
        <v>-2.7999999999999972</v>
      </c>
      <c r="K5" s="498">
        <f>I5/H5*100</f>
        <v>96.577017114914426</v>
      </c>
      <c r="L5" s="498">
        <f>I5/G5*100</f>
        <v>272.41379310344826</v>
      </c>
      <c r="M5" s="494" t="s">
        <v>239</v>
      </c>
    </row>
    <row r="6" spans="2:14" ht="101.25" x14ac:dyDescent="0.25">
      <c r="B6" s="499" t="s">
        <v>20</v>
      </c>
      <c r="C6" s="499" t="s">
        <v>11</v>
      </c>
      <c r="D6" s="494">
        <v>2</v>
      </c>
      <c r="E6" s="494" t="s">
        <v>170</v>
      </c>
      <c r="F6" s="500" t="s">
        <v>109</v>
      </c>
      <c r="G6" s="495">
        <v>28.2</v>
      </c>
      <c r="H6" s="496">
        <v>57</v>
      </c>
      <c r="I6" s="495">
        <v>22</v>
      </c>
      <c r="J6" s="497">
        <f>I6-H6</f>
        <v>-35</v>
      </c>
      <c r="K6" s="498">
        <f>I6/H6*100</f>
        <v>38.596491228070171</v>
      </c>
      <c r="L6" s="498">
        <f>I6/G6*100</f>
        <v>78.01418439716312</v>
      </c>
      <c r="M6" s="494" t="s">
        <v>240</v>
      </c>
    </row>
    <row r="7" spans="2:14" x14ac:dyDescent="0.25">
      <c r="B7" s="429"/>
      <c r="C7" s="429"/>
      <c r="D7" s="439"/>
      <c r="E7" s="538" t="s">
        <v>241</v>
      </c>
      <c r="F7" s="538"/>
      <c r="G7" s="538"/>
      <c r="H7" s="538"/>
      <c r="I7" s="538"/>
      <c r="J7" s="538"/>
      <c r="K7" s="538"/>
      <c r="L7" s="538"/>
      <c r="M7" s="539"/>
    </row>
    <row r="8" spans="2:14" ht="180" x14ac:dyDescent="0.25">
      <c r="B8" s="430">
        <v>2</v>
      </c>
      <c r="C8" s="430">
        <v>2</v>
      </c>
      <c r="D8" s="431">
        <v>2</v>
      </c>
      <c r="E8" s="432" t="s">
        <v>219</v>
      </c>
      <c r="F8" s="433" t="s">
        <v>220</v>
      </c>
      <c r="G8" s="433">
        <v>625.54999999999995</v>
      </c>
      <c r="H8" s="434">
        <v>613</v>
      </c>
      <c r="I8" s="433">
        <v>793.56</v>
      </c>
      <c r="J8" s="433">
        <f>I8-H8</f>
        <v>180.55999999999995</v>
      </c>
      <c r="K8" s="435">
        <f>H8/I8*100</f>
        <v>77.246837038157167</v>
      </c>
      <c r="L8" s="436">
        <f>I8/H8*100</f>
        <v>129.45513866231647</v>
      </c>
      <c r="M8" s="437" t="s">
        <v>221</v>
      </c>
    </row>
    <row r="9" spans="2:14" ht="24" x14ac:dyDescent="0.25">
      <c r="B9" s="440">
        <v>2</v>
      </c>
      <c r="C9" s="440">
        <v>2</v>
      </c>
      <c r="D9" s="441">
        <v>2</v>
      </c>
      <c r="E9" s="442" t="s">
        <v>224</v>
      </c>
      <c r="F9" s="433" t="s">
        <v>220</v>
      </c>
      <c r="G9" s="433">
        <v>212.3</v>
      </c>
      <c r="H9" s="434">
        <v>117.5</v>
      </c>
      <c r="I9" s="433">
        <v>199.6</v>
      </c>
      <c r="J9" s="433">
        <f t="shared" ref="J9:J11" si="0">I9-H9</f>
        <v>82.1</v>
      </c>
      <c r="K9" s="435">
        <f t="shared" ref="K9:K10" si="1">H9/I9*100</f>
        <v>58.867735470941881</v>
      </c>
      <c r="L9" s="436">
        <f t="shared" ref="L9:L11" si="2">I9/H9*100</f>
        <v>169.87234042553192</v>
      </c>
      <c r="M9" s="443" t="s">
        <v>225</v>
      </c>
    </row>
    <row r="10" spans="2:14" ht="24" x14ac:dyDescent="0.25">
      <c r="B10" s="444">
        <v>2</v>
      </c>
      <c r="C10" s="444">
        <v>2</v>
      </c>
      <c r="D10" s="445">
        <v>2</v>
      </c>
      <c r="E10" s="446" t="s">
        <v>226</v>
      </c>
      <c r="F10" s="447" t="s">
        <v>227</v>
      </c>
      <c r="G10" s="447">
        <v>38.1</v>
      </c>
      <c r="H10" s="448">
        <v>60</v>
      </c>
      <c r="I10" s="447">
        <v>72.099999999999994</v>
      </c>
      <c r="J10" s="447">
        <f t="shared" si="0"/>
        <v>12.099999999999994</v>
      </c>
      <c r="K10" s="449">
        <f t="shared" si="1"/>
        <v>83.217753120665748</v>
      </c>
      <c r="L10" s="436">
        <f t="shared" si="2"/>
        <v>120.16666666666667</v>
      </c>
      <c r="M10" s="443" t="s">
        <v>228</v>
      </c>
    </row>
    <row r="11" spans="2:14" ht="24" x14ac:dyDescent="0.25">
      <c r="B11" s="440">
        <v>2</v>
      </c>
      <c r="C11" s="440">
        <v>2</v>
      </c>
      <c r="D11" s="441">
        <v>2</v>
      </c>
      <c r="E11" s="450" t="s">
        <v>229</v>
      </c>
      <c r="F11" s="372" t="s">
        <v>230</v>
      </c>
      <c r="G11" s="372">
        <v>23.4</v>
      </c>
      <c r="H11" s="451">
        <v>40</v>
      </c>
      <c r="I11" s="372">
        <v>23.8</v>
      </c>
      <c r="J11" s="433">
        <f t="shared" si="0"/>
        <v>-16.2</v>
      </c>
      <c r="K11" s="435">
        <f>I11/H11*100</f>
        <v>59.5</v>
      </c>
      <c r="L11" s="436">
        <f t="shared" si="2"/>
        <v>59.5</v>
      </c>
      <c r="M11" s="437" t="s">
        <v>231</v>
      </c>
    </row>
    <row r="12" spans="2:14" ht="42.75" customHeight="1" x14ac:dyDescent="0.25">
      <c r="B12" s="461" t="s">
        <v>89</v>
      </c>
      <c r="C12" s="462">
        <v>4</v>
      </c>
      <c r="D12" s="452">
        <v>6</v>
      </c>
      <c r="E12" s="453" t="s">
        <v>232</v>
      </c>
      <c r="F12" s="454" t="s">
        <v>233</v>
      </c>
      <c r="G12" s="375">
        <f>15.5+1.6+1.6</f>
        <v>18.700000000000003</v>
      </c>
      <c r="H12" s="375">
        <v>60</v>
      </c>
      <c r="I12" s="375">
        <f>8+4</f>
        <v>12</v>
      </c>
      <c r="J12" s="455">
        <f>I12-H12</f>
        <v>-48</v>
      </c>
      <c r="K12" s="456">
        <f>I12/H12*100</f>
        <v>20</v>
      </c>
      <c r="L12" s="456">
        <f t="shared" ref="L12" si="3">I12/G12</f>
        <v>0.64171122994652396</v>
      </c>
      <c r="M12" s="457" t="s">
        <v>234</v>
      </c>
    </row>
    <row r="13" spans="2:14" ht="43.5" customHeight="1" x14ac:dyDescent="0.25">
      <c r="B13" s="461" t="s">
        <v>89</v>
      </c>
      <c r="C13" s="462">
        <v>5</v>
      </c>
      <c r="D13" s="458">
        <v>5</v>
      </c>
      <c r="E13" s="390" t="s">
        <v>235</v>
      </c>
      <c r="F13" s="459" t="s">
        <v>236</v>
      </c>
      <c r="G13" s="460">
        <f>3+0.7</f>
        <v>3.7</v>
      </c>
      <c r="H13" s="460">
        <v>2.7</v>
      </c>
      <c r="I13" s="460">
        <v>0.753</v>
      </c>
      <c r="J13" s="456">
        <f>I13-H13</f>
        <v>-1.9470000000000001</v>
      </c>
      <c r="K13" s="455">
        <f>I13/H13*100</f>
        <v>27.888888888888886</v>
      </c>
      <c r="L13" s="456">
        <f>I13/G13*100</f>
        <v>20.351351351351351</v>
      </c>
      <c r="M13" s="390" t="s">
        <v>237</v>
      </c>
    </row>
    <row r="14" spans="2:14" ht="66" customHeight="1" x14ac:dyDescent="0.25">
      <c r="B14" s="501" t="s">
        <v>45</v>
      </c>
      <c r="C14" s="501" t="s">
        <v>242</v>
      </c>
      <c r="D14" s="502">
        <v>7</v>
      </c>
      <c r="E14" s="507" t="s">
        <v>243</v>
      </c>
      <c r="F14" s="507"/>
      <c r="G14" s="503" t="s">
        <v>109</v>
      </c>
      <c r="H14" s="504">
        <v>0</v>
      </c>
      <c r="I14" s="95">
        <v>80</v>
      </c>
      <c r="J14" s="95">
        <v>0</v>
      </c>
      <c r="K14" s="95">
        <v>0</v>
      </c>
      <c r="L14" s="505">
        <f t="shared" ref="L14" si="4">J14/I14*100</f>
        <v>0</v>
      </c>
      <c r="M14" s="95">
        <v>0</v>
      </c>
      <c r="N14" s="506"/>
    </row>
  </sheetData>
  <mergeCells count="14">
    <mergeCell ref="E4:M4"/>
    <mergeCell ref="E7:M7"/>
    <mergeCell ref="B1:C2"/>
    <mergeCell ref="D1:D3"/>
    <mergeCell ref="E1:E3"/>
    <mergeCell ref="F1:F3"/>
    <mergeCell ref="G1:I1"/>
    <mergeCell ref="J1:J3"/>
    <mergeCell ref="K1:K3"/>
    <mergeCell ref="L1:L3"/>
    <mergeCell ref="M1:M3"/>
    <mergeCell ref="G2:G3"/>
    <mergeCell ref="H2:H3"/>
    <mergeCell ref="I2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59"/>
  <sheetViews>
    <sheetView workbookViewId="0">
      <selection activeCell="E59" sqref="E59"/>
    </sheetView>
  </sheetViews>
  <sheetFormatPr defaultRowHeight="15.75" x14ac:dyDescent="0.25"/>
  <cols>
    <col min="1" max="2" width="6" style="41" customWidth="1"/>
    <col min="3" max="3" width="38.5703125" style="41" customWidth="1"/>
    <col min="4" max="4" width="20" style="41" customWidth="1"/>
    <col min="5" max="5" width="21.140625" style="41" customWidth="1"/>
    <col min="6" max="6" width="15.7109375" style="41" customWidth="1"/>
    <col min="7" max="7" width="16" style="41" customWidth="1"/>
    <col min="8" max="8" width="17.85546875" style="41" customWidth="1"/>
  </cols>
  <sheetData>
    <row r="2" spans="1:8" x14ac:dyDescent="0.25">
      <c r="A2" s="508" t="s">
        <v>86</v>
      </c>
      <c r="B2" s="508"/>
      <c r="C2" s="508"/>
      <c r="D2" s="508"/>
      <c r="E2" s="508"/>
      <c r="F2" s="508"/>
      <c r="G2" s="508"/>
      <c r="H2" s="508"/>
    </row>
    <row r="3" spans="1:8" x14ac:dyDescent="0.25">
      <c r="A3" s="509" t="s">
        <v>120</v>
      </c>
      <c r="B3" s="509"/>
      <c r="C3" s="509"/>
      <c r="D3" s="509"/>
      <c r="E3" s="509"/>
      <c r="F3" s="509"/>
      <c r="G3" s="509"/>
      <c r="H3" s="509"/>
    </row>
    <row r="6" spans="1:8" ht="94.5" x14ac:dyDescent="0.25">
      <c r="A6" s="510" t="s">
        <v>0</v>
      </c>
      <c r="B6" s="511"/>
      <c r="C6" s="512" t="s">
        <v>1</v>
      </c>
      <c r="D6" s="2" t="s">
        <v>4</v>
      </c>
      <c r="E6" s="2" t="s">
        <v>5</v>
      </c>
      <c r="F6" s="2" t="s">
        <v>6</v>
      </c>
      <c r="G6" s="2" t="s">
        <v>7</v>
      </c>
      <c r="H6" s="3" t="s">
        <v>8</v>
      </c>
    </row>
    <row r="7" spans="1:8" x14ac:dyDescent="0.25">
      <c r="A7" s="2" t="s">
        <v>9</v>
      </c>
      <c r="B7" s="2" t="s">
        <v>10</v>
      </c>
      <c r="C7" s="513"/>
      <c r="D7" s="18"/>
      <c r="E7" s="18"/>
      <c r="F7" s="18"/>
      <c r="G7" s="18"/>
      <c r="H7" s="4"/>
    </row>
    <row r="8" spans="1:8" ht="31.5" x14ac:dyDescent="0.25">
      <c r="A8" s="72">
        <v>1</v>
      </c>
      <c r="B8" s="73"/>
      <c r="C8" s="73" t="s">
        <v>29</v>
      </c>
      <c r="D8" s="87">
        <f t="shared" ref="D8" si="0">E8*H8</f>
        <v>0.91179999999999994</v>
      </c>
      <c r="E8" s="87">
        <v>0.94</v>
      </c>
      <c r="F8" s="87">
        <v>0.96</v>
      </c>
      <c r="G8" s="87">
        <v>0.99</v>
      </c>
      <c r="H8" s="87">
        <v>0.97</v>
      </c>
    </row>
    <row r="9" spans="1:8" x14ac:dyDescent="0.25">
      <c r="A9" s="68" t="s">
        <v>20</v>
      </c>
      <c r="B9" s="2">
        <v>1</v>
      </c>
      <c r="C9" s="18" t="s">
        <v>87</v>
      </c>
      <c r="D9" s="99">
        <f>E9*H9</f>
        <v>1.0105263157894737</v>
      </c>
      <c r="E9" s="99">
        <v>1</v>
      </c>
      <c r="F9" s="99">
        <v>0.96</v>
      </c>
      <c r="G9" s="99">
        <v>0.95</v>
      </c>
      <c r="H9" s="99">
        <f>F9/G9</f>
        <v>1.0105263157894737</v>
      </c>
    </row>
    <row r="10" spans="1:8" x14ac:dyDescent="0.25">
      <c r="A10" s="68" t="s">
        <v>20</v>
      </c>
      <c r="B10" s="2">
        <v>2</v>
      </c>
      <c r="C10" s="18" t="s">
        <v>21</v>
      </c>
      <c r="D10" s="99">
        <f t="shared" ref="D10:D14" si="1">E10*H10</f>
        <v>0.93939393939393945</v>
      </c>
      <c r="E10" s="99">
        <v>1</v>
      </c>
      <c r="F10" s="99">
        <v>0.93</v>
      </c>
      <c r="G10" s="99">
        <v>0.99</v>
      </c>
      <c r="H10" s="99">
        <f t="shared" ref="H10:H12" si="2">F10/G10</f>
        <v>0.93939393939393945</v>
      </c>
    </row>
    <row r="11" spans="1:8" ht="31.5" x14ac:dyDescent="0.25">
      <c r="A11" s="68" t="s">
        <v>20</v>
      </c>
      <c r="B11" s="2">
        <v>3</v>
      </c>
      <c r="C11" s="18" t="s">
        <v>24</v>
      </c>
      <c r="D11" s="99">
        <f t="shared" si="1"/>
        <v>0.93939393939393956</v>
      </c>
      <c r="E11" s="99">
        <v>0.93</v>
      </c>
      <c r="F11" s="99">
        <v>1</v>
      </c>
      <c r="G11" s="99">
        <v>0.99</v>
      </c>
      <c r="H11" s="99">
        <f t="shared" si="2"/>
        <v>1.0101010101010102</v>
      </c>
    </row>
    <row r="12" spans="1:8" x14ac:dyDescent="0.25">
      <c r="A12" s="68" t="s">
        <v>20</v>
      </c>
      <c r="B12" s="2">
        <v>4</v>
      </c>
      <c r="C12" s="18" t="s">
        <v>25</v>
      </c>
      <c r="D12" s="99">
        <f t="shared" si="1"/>
        <v>0.78181818181818186</v>
      </c>
      <c r="E12" s="99">
        <v>0.86</v>
      </c>
      <c r="F12" s="99">
        <v>0.9</v>
      </c>
      <c r="G12" s="99">
        <v>0.99</v>
      </c>
      <c r="H12" s="99">
        <f t="shared" si="2"/>
        <v>0.90909090909090917</v>
      </c>
    </row>
    <row r="13" spans="1:8" ht="47.25" x14ac:dyDescent="0.25">
      <c r="A13" s="68" t="s">
        <v>20</v>
      </c>
      <c r="B13" s="2">
        <v>5</v>
      </c>
      <c r="C13" s="18" t="s">
        <v>27</v>
      </c>
      <c r="D13" s="99">
        <f t="shared" si="1"/>
        <v>0.99</v>
      </c>
      <c r="E13" s="99">
        <v>1</v>
      </c>
      <c r="F13" s="99">
        <v>1</v>
      </c>
      <c r="G13" s="99">
        <v>0.99</v>
      </c>
      <c r="H13" s="99">
        <f>F13*G13</f>
        <v>0.99</v>
      </c>
    </row>
    <row r="14" spans="1:8" ht="31.5" x14ac:dyDescent="0.25">
      <c r="A14" s="68" t="s">
        <v>20</v>
      </c>
      <c r="B14" s="2">
        <v>6</v>
      </c>
      <c r="C14" s="18" t="s">
        <v>28</v>
      </c>
      <c r="D14" s="99">
        <f t="shared" si="1"/>
        <v>0.86</v>
      </c>
      <c r="E14" s="99">
        <v>0.86</v>
      </c>
      <c r="F14" s="99">
        <v>1</v>
      </c>
      <c r="G14" s="99">
        <v>1</v>
      </c>
      <c r="H14" s="99">
        <f>F14*G14</f>
        <v>1</v>
      </c>
    </row>
    <row r="15" spans="1:8" ht="47.25" x14ac:dyDescent="0.25">
      <c r="A15" s="79">
        <v>2</v>
      </c>
      <c r="B15" s="79"/>
      <c r="C15" s="80" t="s">
        <v>122</v>
      </c>
      <c r="D15" s="76">
        <f>E15*H15</f>
        <v>0.94</v>
      </c>
      <c r="E15" s="76">
        <v>0.94</v>
      </c>
      <c r="F15" s="76">
        <v>0.96</v>
      </c>
      <c r="G15" s="76">
        <v>0.89300000000000002</v>
      </c>
      <c r="H15" s="84">
        <v>1</v>
      </c>
    </row>
    <row r="16" spans="1:8" ht="47.25" x14ac:dyDescent="0.25">
      <c r="A16" s="11">
        <v>2</v>
      </c>
      <c r="B16" s="11">
        <v>1</v>
      </c>
      <c r="C16" s="15" t="s">
        <v>30</v>
      </c>
      <c r="D16" s="83">
        <f>E16*H16</f>
        <v>1.181702668360864</v>
      </c>
      <c r="E16" s="83">
        <v>1</v>
      </c>
      <c r="F16" s="71">
        <v>0.93</v>
      </c>
      <c r="G16" s="71">
        <v>0.78700000000000003</v>
      </c>
      <c r="H16" s="83">
        <f>F16/G16</f>
        <v>1.181702668360864</v>
      </c>
    </row>
    <row r="17" spans="1:8" ht="78.75" x14ac:dyDescent="0.25">
      <c r="A17" s="11">
        <v>2</v>
      </c>
      <c r="B17" s="11">
        <v>2</v>
      </c>
      <c r="C17" s="15" t="s">
        <v>124</v>
      </c>
      <c r="D17" s="71">
        <f>E17*H17</f>
        <v>0.88</v>
      </c>
      <c r="E17" s="71">
        <v>0.88</v>
      </c>
      <c r="F17" s="83">
        <v>1</v>
      </c>
      <c r="G17" s="83">
        <v>1</v>
      </c>
      <c r="H17" s="83">
        <f>F17/G17*100/100</f>
        <v>1</v>
      </c>
    </row>
    <row r="18" spans="1:8" x14ac:dyDescent="0.25">
      <c r="A18" s="72" t="s">
        <v>34</v>
      </c>
      <c r="B18" s="73"/>
      <c r="C18" s="73" t="s">
        <v>110</v>
      </c>
      <c r="D18" s="101">
        <f t="shared" ref="D18:D29" si="3">E18*H18</f>
        <v>1.1665822784810125</v>
      </c>
      <c r="E18" s="102">
        <v>0.96</v>
      </c>
      <c r="F18" s="102">
        <v>0.96</v>
      </c>
      <c r="G18" s="102">
        <v>0.79</v>
      </c>
      <c r="H18" s="101">
        <f t="shared" ref="H18:H23" si="4">F18/G18</f>
        <v>1.2151898734177213</v>
      </c>
    </row>
    <row r="19" spans="1:8" ht="31.5" x14ac:dyDescent="0.25">
      <c r="A19" s="68" t="s">
        <v>34</v>
      </c>
      <c r="B19" s="2">
        <v>1</v>
      </c>
      <c r="C19" s="18" t="s">
        <v>37</v>
      </c>
      <c r="D19" s="100">
        <f>E19*H19</f>
        <v>1</v>
      </c>
      <c r="E19" s="100">
        <v>1</v>
      </c>
      <c r="F19" s="100">
        <v>1</v>
      </c>
      <c r="G19" s="100">
        <v>1</v>
      </c>
      <c r="H19" s="100">
        <f t="shared" si="4"/>
        <v>1</v>
      </c>
    </row>
    <row r="20" spans="1:8" ht="47.25" x14ac:dyDescent="0.25">
      <c r="A20" s="68" t="s">
        <v>34</v>
      </c>
      <c r="B20" s="2">
        <v>2</v>
      </c>
      <c r="C20" s="18" t="s">
        <v>38</v>
      </c>
      <c r="D20" s="100">
        <f t="shared" si="3"/>
        <v>0.81880000000000008</v>
      </c>
      <c r="E20" s="100">
        <v>0.92</v>
      </c>
      <c r="F20" s="100">
        <v>0.89</v>
      </c>
      <c r="G20" s="100">
        <v>1</v>
      </c>
      <c r="H20" s="100">
        <f t="shared" si="4"/>
        <v>0.89</v>
      </c>
    </row>
    <row r="21" spans="1:8" ht="63" x14ac:dyDescent="0.25">
      <c r="A21" s="68" t="s">
        <v>34</v>
      </c>
      <c r="B21" s="2">
        <v>3</v>
      </c>
      <c r="C21" s="18" t="s">
        <v>112</v>
      </c>
      <c r="D21" s="100">
        <f t="shared" si="3"/>
        <v>0.33</v>
      </c>
      <c r="E21" s="100">
        <v>1</v>
      </c>
      <c r="F21" s="100">
        <v>1</v>
      </c>
      <c r="G21" s="100">
        <v>0.03</v>
      </c>
      <c r="H21" s="100">
        <v>0.33</v>
      </c>
    </row>
    <row r="22" spans="1:8" ht="31.5" x14ac:dyDescent="0.25">
      <c r="A22" s="68" t="s">
        <v>34</v>
      </c>
      <c r="B22" s="2">
        <v>4</v>
      </c>
      <c r="C22" s="18" t="s">
        <v>40</v>
      </c>
      <c r="D22" s="100">
        <f t="shared" si="3"/>
        <v>1</v>
      </c>
      <c r="E22" s="100">
        <v>1</v>
      </c>
      <c r="F22" s="100">
        <v>0.93</v>
      </c>
      <c r="G22" s="100">
        <v>0.93</v>
      </c>
      <c r="H22" s="100">
        <f t="shared" si="4"/>
        <v>1</v>
      </c>
    </row>
    <row r="23" spans="1:8" ht="31.5" x14ac:dyDescent="0.25">
      <c r="A23" s="68" t="s">
        <v>34</v>
      </c>
      <c r="B23" s="2">
        <v>5</v>
      </c>
      <c r="C23" s="18" t="s">
        <v>28</v>
      </c>
      <c r="D23" s="100">
        <f t="shared" si="3"/>
        <v>0.86</v>
      </c>
      <c r="E23" s="100">
        <v>0.86</v>
      </c>
      <c r="F23" s="100">
        <v>1</v>
      </c>
      <c r="G23" s="100">
        <v>1</v>
      </c>
      <c r="H23" s="100">
        <f t="shared" si="4"/>
        <v>1</v>
      </c>
    </row>
    <row r="24" spans="1:8" ht="47.25" x14ac:dyDescent="0.25">
      <c r="A24" s="72">
        <v>4</v>
      </c>
      <c r="B24" s="73"/>
      <c r="C24" s="73" t="s">
        <v>114</v>
      </c>
      <c r="D24" s="76">
        <f t="shared" si="3"/>
        <v>0.69696969696969691</v>
      </c>
      <c r="E24" s="77">
        <v>0.69</v>
      </c>
      <c r="F24" s="85">
        <v>1</v>
      </c>
      <c r="G24" s="77">
        <v>0.99</v>
      </c>
      <c r="H24" s="84">
        <f t="shared" ref="H24:H29" si="5">F24/G24*100/100</f>
        <v>1.0101010101010102</v>
      </c>
    </row>
    <row r="25" spans="1:8" ht="47.25" x14ac:dyDescent="0.25">
      <c r="A25" s="68" t="s">
        <v>73</v>
      </c>
      <c r="B25" s="2">
        <v>1</v>
      </c>
      <c r="C25" s="18" t="s">
        <v>74</v>
      </c>
      <c r="D25" s="71">
        <f t="shared" si="3"/>
        <v>0.68750000000000011</v>
      </c>
      <c r="E25" s="71">
        <v>0.66</v>
      </c>
      <c r="F25" s="83">
        <v>1</v>
      </c>
      <c r="G25" s="71">
        <v>0.96</v>
      </c>
      <c r="H25" s="83">
        <f t="shared" si="5"/>
        <v>1.0416666666666667</v>
      </c>
    </row>
    <row r="26" spans="1:8" ht="31.5" x14ac:dyDescent="0.25">
      <c r="A26" s="68" t="s">
        <v>73</v>
      </c>
      <c r="B26" s="2">
        <v>2</v>
      </c>
      <c r="C26" s="18" t="s">
        <v>76</v>
      </c>
      <c r="D26" s="71">
        <f t="shared" si="3"/>
        <v>0.86</v>
      </c>
      <c r="E26" s="71">
        <v>0.86</v>
      </c>
      <c r="F26" s="83">
        <v>1</v>
      </c>
      <c r="G26" s="83">
        <v>1</v>
      </c>
      <c r="H26" s="83">
        <f t="shared" si="5"/>
        <v>1</v>
      </c>
    </row>
    <row r="27" spans="1:8" ht="47.25" x14ac:dyDescent="0.25">
      <c r="A27" s="68" t="s">
        <v>73</v>
      </c>
      <c r="B27" s="2">
        <v>3</v>
      </c>
      <c r="C27" s="18" t="s">
        <v>77</v>
      </c>
      <c r="D27" s="71">
        <f t="shared" si="3"/>
        <v>0.67</v>
      </c>
      <c r="E27" s="71">
        <v>0.67</v>
      </c>
      <c r="F27" s="83">
        <v>1</v>
      </c>
      <c r="G27" s="83">
        <v>1</v>
      </c>
      <c r="H27" s="83">
        <f t="shared" si="5"/>
        <v>1</v>
      </c>
    </row>
    <row r="28" spans="1:8" ht="31.5" x14ac:dyDescent="0.25">
      <c r="A28" s="68" t="s">
        <v>73</v>
      </c>
      <c r="B28" s="2">
        <v>4</v>
      </c>
      <c r="C28" s="18" t="s">
        <v>79</v>
      </c>
      <c r="D28" s="71">
        <f t="shared" si="3"/>
        <v>0.91</v>
      </c>
      <c r="E28" s="71">
        <v>0.91</v>
      </c>
      <c r="F28" s="83">
        <v>1</v>
      </c>
      <c r="G28" s="83">
        <v>1</v>
      </c>
      <c r="H28" s="83">
        <f t="shared" si="5"/>
        <v>1</v>
      </c>
    </row>
    <row r="29" spans="1:8" ht="31.5" x14ac:dyDescent="0.25">
      <c r="A29" s="68" t="s">
        <v>73</v>
      </c>
      <c r="B29" s="2">
        <v>5</v>
      </c>
      <c r="C29" s="18" t="s">
        <v>80</v>
      </c>
      <c r="D29" s="71">
        <f t="shared" si="3"/>
        <v>0.36</v>
      </c>
      <c r="E29" s="71">
        <v>0.36</v>
      </c>
      <c r="F29" s="83">
        <v>1</v>
      </c>
      <c r="G29" s="83">
        <v>1</v>
      </c>
      <c r="H29" s="83">
        <f t="shared" si="5"/>
        <v>1</v>
      </c>
    </row>
    <row r="30" spans="1:8" ht="31.5" x14ac:dyDescent="0.25">
      <c r="A30" s="72" t="s">
        <v>11</v>
      </c>
      <c r="B30" s="73"/>
      <c r="C30" s="73" t="s">
        <v>12</v>
      </c>
      <c r="D30" s="76">
        <v>0.99</v>
      </c>
      <c r="E30" s="77">
        <v>0.99</v>
      </c>
      <c r="F30" s="77">
        <v>1</v>
      </c>
      <c r="G30" s="77">
        <v>0.98</v>
      </c>
      <c r="H30" s="76">
        <f>F30/G30</f>
        <v>1.0204081632653061</v>
      </c>
    </row>
    <row r="31" spans="1:8" ht="47.25" x14ac:dyDescent="0.25">
      <c r="A31" s="68" t="s">
        <v>11</v>
      </c>
      <c r="B31" s="2">
        <v>1</v>
      </c>
      <c r="C31" s="18" t="s">
        <v>13</v>
      </c>
      <c r="D31" s="71">
        <v>0.98</v>
      </c>
      <c r="E31" s="71">
        <v>0.95</v>
      </c>
      <c r="F31" s="83">
        <v>1</v>
      </c>
      <c r="G31" s="71">
        <v>0.98</v>
      </c>
      <c r="H31" s="83">
        <f t="shared" ref="H31:H35" si="6">F31/G31</f>
        <v>1.0204081632653061</v>
      </c>
    </row>
    <row r="32" spans="1:8" ht="47.25" x14ac:dyDescent="0.25">
      <c r="A32" s="68" t="s">
        <v>11</v>
      </c>
      <c r="B32" s="2">
        <v>2</v>
      </c>
      <c r="C32" s="18" t="s">
        <v>14</v>
      </c>
      <c r="D32" s="83">
        <f>E32*H32</f>
        <v>1</v>
      </c>
      <c r="E32" s="83">
        <v>1</v>
      </c>
      <c r="F32" s="83">
        <v>1</v>
      </c>
      <c r="G32" s="83">
        <v>1</v>
      </c>
      <c r="H32" s="83">
        <v>1</v>
      </c>
    </row>
    <row r="33" spans="1:8" x14ac:dyDescent="0.25">
      <c r="A33" s="68" t="s">
        <v>11</v>
      </c>
      <c r="B33" s="2">
        <v>3</v>
      </c>
      <c r="C33" s="18" t="s">
        <v>16</v>
      </c>
      <c r="D33" s="71">
        <f t="shared" ref="D33:D35" si="7">E33*H33</f>
        <v>0.98</v>
      </c>
      <c r="E33" s="71">
        <v>0.98</v>
      </c>
      <c r="F33" s="83">
        <v>1</v>
      </c>
      <c r="G33" s="83">
        <v>1</v>
      </c>
      <c r="H33" s="83">
        <f t="shared" si="6"/>
        <v>1</v>
      </c>
    </row>
    <row r="34" spans="1:8" ht="31.5" x14ac:dyDescent="0.25">
      <c r="A34" s="68" t="s">
        <v>11</v>
      </c>
      <c r="B34" s="2">
        <v>4</v>
      </c>
      <c r="C34" s="18" t="s">
        <v>17</v>
      </c>
      <c r="D34" s="83">
        <f t="shared" si="7"/>
        <v>1</v>
      </c>
      <c r="E34" s="83">
        <v>1</v>
      </c>
      <c r="F34" s="83">
        <v>1</v>
      </c>
      <c r="G34" s="83">
        <v>1</v>
      </c>
      <c r="H34" s="83">
        <f t="shared" si="6"/>
        <v>1</v>
      </c>
    </row>
    <row r="35" spans="1:8" ht="47.25" x14ac:dyDescent="0.25">
      <c r="A35" s="68" t="s">
        <v>11</v>
      </c>
      <c r="B35" s="2">
        <v>5</v>
      </c>
      <c r="C35" s="18" t="s">
        <v>19</v>
      </c>
      <c r="D35" s="83">
        <f t="shared" si="7"/>
        <v>1</v>
      </c>
      <c r="E35" s="83">
        <v>1</v>
      </c>
      <c r="F35" s="83">
        <v>1</v>
      </c>
      <c r="G35" s="83">
        <v>1</v>
      </c>
      <c r="H35" s="83">
        <f t="shared" si="6"/>
        <v>1</v>
      </c>
    </row>
    <row r="36" spans="1:8" x14ac:dyDescent="0.25">
      <c r="A36" s="93">
        <v>6</v>
      </c>
      <c r="B36" s="59"/>
      <c r="C36" s="94" t="s">
        <v>41</v>
      </c>
      <c r="D36" s="60"/>
      <c r="E36" s="60">
        <v>0</v>
      </c>
      <c r="F36" s="60"/>
      <c r="G36" s="60"/>
      <c r="H36" s="60"/>
    </row>
    <row r="37" spans="1:8" ht="63" x14ac:dyDescent="0.25">
      <c r="A37" s="51">
        <v>6</v>
      </c>
      <c r="B37" s="51">
        <v>1</v>
      </c>
      <c r="C37" s="19" t="s">
        <v>42</v>
      </c>
      <c r="D37" s="51"/>
      <c r="E37" s="51"/>
      <c r="F37" s="51"/>
      <c r="G37" s="51"/>
      <c r="H37" s="51"/>
    </row>
    <row r="38" spans="1:8" ht="47.25" x14ac:dyDescent="0.25">
      <c r="A38" s="2">
        <v>6</v>
      </c>
      <c r="B38" s="2">
        <v>2</v>
      </c>
      <c r="C38" s="19" t="s">
        <v>43</v>
      </c>
      <c r="D38" s="95">
        <v>1</v>
      </c>
      <c r="E38" s="95">
        <v>1</v>
      </c>
      <c r="F38" s="95">
        <v>1</v>
      </c>
      <c r="G38" s="95">
        <v>1</v>
      </c>
      <c r="H38" s="95">
        <v>1</v>
      </c>
    </row>
    <row r="39" spans="1:8" ht="63" x14ac:dyDescent="0.25">
      <c r="A39" s="2">
        <v>6</v>
      </c>
      <c r="B39" s="2">
        <v>3</v>
      </c>
      <c r="C39" s="19" t="s">
        <v>44</v>
      </c>
      <c r="D39" s="92">
        <v>1</v>
      </c>
      <c r="E39" s="92">
        <v>1</v>
      </c>
      <c r="F39" s="92">
        <v>1</v>
      </c>
      <c r="G39" s="92">
        <v>1</v>
      </c>
      <c r="H39" s="92">
        <v>1</v>
      </c>
    </row>
    <row r="40" spans="1:8" ht="47.25" x14ac:dyDescent="0.25">
      <c r="A40" s="26" t="s">
        <v>61</v>
      </c>
      <c r="B40" s="26"/>
      <c r="C40" s="27" t="s">
        <v>62</v>
      </c>
      <c r="D40" s="62"/>
      <c r="E40" s="62"/>
      <c r="F40" s="62"/>
      <c r="G40" s="62"/>
      <c r="H40" s="63"/>
    </row>
    <row r="41" spans="1:8" x14ac:dyDescent="0.25">
      <c r="A41" s="28" t="s">
        <v>61</v>
      </c>
      <c r="B41" s="28" t="s">
        <v>64</v>
      </c>
      <c r="C41" s="29" t="s">
        <v>65</v>
      </c>
      <c r="D41" s="30"/>
      <c r="E41" s="64"/>
      <c r="F41" s="64"/>
      <c r="G41" s="64"/>
      <c r="H41" s="31"/>
    </row>
    <row r="42" spans="1:8" ht="31.5" x14ac:dyDescent="0.25">
      <c r="A42" s="28" t="s">
        <v>61</v>
      </c>
      <c r="B42" s="28" t="s">
        <v>66</v>
      </c>
      <c r="C42" s="32" t="s">
        <v>67</v>
      </c>
      <c r="D42" s="33"/>
      <c r="E42" s="65"/>
      <c r="F42" s="65"/>
      <c r="G42" s="65"/>
      <c r="H42" s="31"/>
    </row>
    <row r="43" spans="1:8" ht="31.5" x14ac:dyDescent="0.25">
      <c r="A43" s="28" t="s">
        <v>61</v>
      </c>
      <c r="B43" s="28" t="s">
        <v>68</v>
      </c>
      <c r="C43" s="32" t="s">
        <v>69</v>
      </c>
      <c r="D43" s="33"/>
      <c r="E43" s="65"/>
      <c r="F43" s="65"/>
      <c r="G43" s="65"/>
      <c r="H43" s="31"/>
    </row>
    <row r="44" spans="1:8" ht="31.5" x14ac:dyDescent="0.25">
      <c r="A44" s="28" t="s">
        <v>61</v>
      </c>
      <c r="B44" s="28" t="s">
        <v>70</v>
      </c>
      <c r="C44" s="18" t="s">
        <v>71</v>
      </c>
      <c r="D44" s="33"/>
      <c r="E44" s="65"/>
      <c r="F44" s="65"/>
      <c r="G44" s="65"/>
      <c r="H44" s="31"/>
    </row>
    <row r="45" spans="1:8" x14ac:dyDescent="0.25">
      <c r="A45" s="28" t="s">
        <v>61</v>
      </c>
      <c r="B45" s="28" t="s">
        <v>11</v>
      </c>
      <c r="C45" s="18" t="s">
        <v>72</v>
      </c>
      <c r="D45" s="31"/>
      <c r="E45" s="66"/>
      <c r="F45" s="66"/>
      <c r="G45" s="66"/>
      <c r="H45" s="31"/>
    </row>
    <row r="46" spans="1:8" ht="63.75" thickBot="1" x14ac:dyDescent="0.3">
      <c r="A46" s="61">
        <v>8</v>
      </c>
      <c r="B46" s="44" t="s">
        <v>82</v>
      </c>
      <c r="C46" s="45" t="s">
        <v>83</v>
      </c>
      <c r="D46" s="67"/>
      <c r="E46" s="67"/>
      <c r="F46" s="67"/>
      <c r="G46" s="67"/>
      <c r="H46" s="67"/>
    </row>
    <row r="47" spans="1:8" x14ac:dyDescent="0.25">
      <c r="A47" s="82" t="s">
        <v>45</v>
      </c>
      <c r="B47" s="79"/>
      <c r="C47" s="80" t="s">
        <v>46</v>
      </c>
      <c r="D47" s="87">
        <f>E47*H47</f>
        <v>0.95513392857142865</v>
      </c>
      <c r="E47" s="87">
        <f>AVERAGE(E48:E51)</f>
        <v>0.96250000000000002</v>
      </c>
      <c r="F47" s="87">
        <f t="shared" ref="F47" si="8">AVERAGE(F48:F51)</f>
        <v>0.97250000000000003</v>
      </c>
      <c r="G47" s="87">
        <v>0.98</v>
      </c>
      <c r="H47" s="87">
        <f>F47/G47</f>
        <v>0.99234693877551028</v>
      </c>
    </row>
    <row r="48" spans="1:8" ht="31.5" x14ac:dyDescent="0.25">
      <c r="A48" s="81" t="s">
        <v>45</v>
      </c>
      <c r="B48" s="11">
        <v>1</v>
      </c>
      <c r="C48" s="15" t="s">
        <v>48</v>
      </c>
      <c r="D48" s="88">
        <f>E48*H48</f>
        <v>0.96969696969696972</v>
      </c>
      <c r="E48" s="89">
        <v>1</v>
      </c>
      <c r="F48" s="89">
        <v>0.96</v>
      </c>
      <c r="G48" s="88">
        <v>0.99</v>
      </c>
      <c r="H48" s="88">
        <f t="shared" ref="H48:H51" si="9">F48/G48</f>
        <v>0.96969696969696972</v>
      </c>
    </row>
    <row r="49" spans="1:8" ht="47.25" x14ac:dyDescent="0.25">
      <c r="A49" s="81" t="s">
        <v>45</v>
      </c>
      <c r="B49" s="11">
        <v>2</v>
      </c>
      <c r="C49" s="15" t="s">
        <v>49</v>
      </c>
      <c r="D49" s="90">
        <f>E49*H49</f>
        <v>1.1235955056179776</v>
      </c>
      <c r="E49" s="91">
        <v>1</v>
      </c>
      <c r="F49" s="89">
        <v>1</v>
      </c>
      <c r="G49" s="88">
        <v>0.89</v>
      </c>
      <c r="H49" s="88">
        <f t="shared" si="9"/>
        <v>1.1235955056179776</v>
      </c>
    </row>
    <row r="50" spans="1:8" x14ac:dyDescent="0.25">
      <c r="A50" s="81" t="s">
        <v>45</v>
      </c>
      <c r="B50" s="11">
        <v>3</v>
      </c>
      <c r="C50" s="15" t="s">
        <v>51</v>
      </c>
      <c r="D50" s="88">
        <f>E50*H50</f>
        <v>0.79049999999999998</v>
      </c>
      <c r="E50" s="89">
        <v>0.85</v>
      </c>
      <c r="F50" s="89">
        <v>0.93</v>
      </c>
      <c r="G50" s="88">
        <v>1</v>
      </c>
      <c r="H50" s="88">
        <f t="shared" si="9"/>
        <v>0.93</v>
      </c>
    </row>
    <row r="51" spans="1:8" ht="78.75" x14ac:dyDescent="0.25">
      <c r="A51" s="81" t="s">
        <v>45</v>
      </c>
      <c r="B51" s="11">
        <v>4</v>
      </c>
      <c r="C51" s="34" t="s">
        <v>53</v>
      </c>
      <c r="D51" s="88">
        <f>E51*H51</f>
        <v>1</v>
      </c>
      <c r="E51" s="89">
        <v>1</v>
      </c>
      <c r="F51" s="89">
        <v>1</v>
      </c>
      <c r="G51" s="88">
        <v>1</v>
      </c>
      <c r="H51" s="88">
        <f t="shared" si="9"/>
        <v>1</v>
      </c>
    </row>
    <row r="52" spans="1:8" ht="31.5" x14ac:dyDescent="0.25">
      <c r="A52" s="72">
        <v>10</v>
      </c>
      <c r="B52" s="73"/>
      <c r="C52" s="73" t="s">
        <v>55</v>
      </c>
      <c r="D52" s="76">
        <f t="shared" ref="D52:D54" si="10">E52*H52</f>
        <v>0.99</v>
      </c>
      <c r="E52" s="77">
        <v>1</v>
      </c>
      <c r="F52" s="77">
        <v>0.99</v>
      </c>
      <c r="G52" s="77">
        <v>1</v>
      </c>
      <c r="H52" s="76">
        <v>0.99</v>
      </c>
    </row>
    <row r="53" spans="1:8" ht="47.25" x14ac:dyDescent="0.25">
      <c r="A53" s="68">
        <v>10</v>
      </c>
      <c r="B53" s="2">
        <v>1</v>
      </c>
      <c r="C53" s="18" t="s">
        <v>56</v>
      </c>
      <c r="D53" s="78">
        <f t="shared" si="10"/>
        <v>0.98380000000000001</v>
      </c>
      <c r="E53" s="71">
        <v>1</v>
      </c>
      <c r="F53" s="71">
        <v>0.97399999999999998</v>
      </c>
      <c r="G53" s="71">
        <v>0.99</v>
      </c>
      <c r="H53" s="71">
        <v>0.98380000000000001</v>
      </c>
    </row>
    <row r="54" spans="1:8" ht="47.25" x14ac:dyDescent="0.25">
      <c r="A54" s="68">
        <v>10</v>
      </c>
      <c r="B54" s="2">
        <v>2</v>
      </c>
      <c r="C54" s="18" t="s">
        <v>59</v>
      </c>
      <c r="D54" s="86">
        <f t="shared" si="10"/>
        <v>1</v>
      </c>
      <c r="E54" s="86">
        <v>1</v>
      </c>
      <c r="F54" s="86">
        <v>1</v>
      </c>
      <c r="G54" s="86">
        <v>1</v>
      </c>
      <c r="H54" s="86">
        <v>1</v>
      </c>
    </row>
    <row r="55" spans="1:8" ht="94.5" x14ac:dyDescent="0.25">
      <c r="A55" s="72">
        <v>11</v>
      </c>
      <c r="B55" s="73">
        <v>0</v>
      </c>
      <c r="C55" s="73" t="s">
        <v>60</v>
      </c>
      <c r="D55" s="76">
        <f>E55*H55/100*100</f>
        <v>0.86999999999999988</v>
      </c>
      <c r="E55" s="77">
        <v>0.87</v>
      </c>
      <c r="F55" s="77">
        <v>1</v>
      </c>
      <c r="G55" s="77">
        <v>1</v>
      </c>
      <c r="H55" s="76">
        <f>F55*G55/100*100</f>
        <v>1</v>
      </c>
    </row>
    <row r="56" spans="1:8" ht="31.5" x14ac:dyDescent="0.25">
      <c r="A56" s="96">
        <v>12</v>
      </c>
      <c r="B56" s="96">
        <v>0</v>
      </c>
      <c r="C56" s="97" t="s">
        <v>90</v>
      </c>
      <c r="D56" s="98">
        <v>1</v>
      </c>
      <c r="E56" s="98">
        <v>1</v>
      </c>
      <c r="F56" s="98">
        <v>1</v>
      </c>
      <c r="G56" s="98">
        <v>1</v>
      </c>
      <c r="H56" s="98">
        <v>1</v>
      </c>
    </row>
    <row r="57" spans="1:8" x14ac:dyDescent="0.25">
      <c r="E57" s="42">
        <f>E8+E15+E18+E24+E30+E36+E40+E46+E47+E52+E55+E56</f>
        <v>8.3524999999999991</v>
      </c>
      <c r="F57" s="42">
        <f>F8+F15+F18+F24+F30+F36+F40+F46+F47+F52+F55</f>
        <v>7.8425000000000002</v>
      </c>
      <c r="G57" s="42">
        <f>G8+G15+G18+G24+G30+G36+G40+G46+G47+G52+G55</f>
        <v>7.6230000000000011</v>
      </c>
    </row>
    <row r="58" spans="1:8" x14ac:dyDescent="0.25">
      <c r="D58" s="43">
        <f>E58*H58</f>
        <v>0.71608379520311316</v>
      </c>
      <c r="E58" s="43">
        <f>E57/12</f>
        <v>0.69604166666666656</v>
      </c>
      <c r="F58" s="43">
        <f t="shared" ref="F58:G58" si="11">F57/12</f>
        <v>0.65354166666666669</v>
      </c>
      <c r="G58" s="43">
        <f t="shared" si="11"/>
        <v>0.63525000000000009</v>
      </c>
      <c r="H58" s="43">
        <f>F58/G58</f>
        <v>1.0287944378853469</v>
      </c>
    </row>
    <row r="59" spans="1:8" x14ac:dyDescent="0.25">
      <c r="D59" s="41">
        <v>0.87</v>
      </c>
      <c r="E59" s="41">
        <v>0.92</v>
      </c>
      <c r="F59" s="41">
        <v>0.93</v>
      </c>
      <c r="G59" s="41">
        <v>0.98</v>
      </c>
      <c r="H59" s="41">
        <v>0.96</v>
      </c>
    </row>
  </sheetData>
  <mergeCells count="4">
    <mergeCell ref="A2:H2"/>
    <mergeCell ref="A3:H3"/>
    <mergeCell ref="A6:B6"/>
    <mergeCell ref="C6:C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J61"/>
  <sheetViews>
    <sheetView topLeftCell="A10" workbookViewId="0">
      <selection activeCell="G12" sqref="G12"/>
    </sheetView>
  </sheetViews>
  <sheetFormatPr defaultRowHeight="15.75" x14ac:dyDescent="0.25"/>
  <cols>
    <col min="1" max="2" width="6" style="41" customWidth="1"/>
    <col min="3" max="3" width="38.5703125" style="41" customWidth="1"/>
    <col min="4" max="4" width="41" style="41" customWidth="1"/>
    <col min="5" max="5" width="39" style="41" customWidth="1"/>
    <col min="6" max="6" width="20" style="41" customWidth="1"/>
    <col min="7" max="7" width="21.140625" style="41" customWidth="1"/>
    <col min="8" max="8" width="15.7109375" style="41" customWidth="1"/>
    <col min="9" max="9" width="16" style="41" customWidth="1"/>
    <col min="10" max="10" width="17.85546875" style="41" customWidth="1"/>
  </cols>
  <sheetData>
    <row r="2" spans="1:10" x14ac:dyDescent="0.25">
      <c r="A2" s="508" t="s">
        <v>86</v>
      </c>
      <c r="B2" s="508"/>
      <c r="C2" s="508"/>
      <c r="D2" s="508"/>
      <c r="E2" s="508"/>
      <c r="F2" s="508"/>
      <c r="G2" s="508"/>
      <c r="H2" s="508"/>
      <c r="I2" s="508"/>
      <c r="J2" s="508"/>
    </row>
    <row r="3" spans="1:10" x14ac:dyDescent="0.25">
      <c r="A3" s="509" t="s">
        <v>133</v>
      </c>
      <c r="B3" s="509"/>
      <c r="C3" s="509"/>
      <c r="D3" s="509"/>
      <c r="E3" s="509"/>
      <c r="F3" s="509"/>
      <c r="G3" s="509"/>
      <c r="H3" s="509"/>
      <c r="I3" s="509"/>
      <c r="J3" s="509"/>
    </row>
    <row r="6" spans="1:10" ht="94.5" x14ac:dyDescent="0.25">
      <c r="A6" s="510" t="s">
        <v>0</v>
      </c>
      <c r="B6" s="511"/>
      <c r="C6" s="512" t="s">
        <v>1</v>
      </c>
      <c r="D6" s="512" t="s">
        <v>2</v>
      </c>
      <c r="E6" s="51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3" t="s">
        <v>8</v>
      </c>
    </row>
    <row r="7" spans="1:10" x14ac:dyDescent="0.25">
      <c r="A7" s="2" t="s">
        <v>9</v>
      </c>
      <c r="B7" s="2" t="s">
        <v>10</v>
      </c>
      <c r="C7" s="513"/>
      <c r="D7" s="513"/>
      <c r="E7" s="513"/>
      <c r="F7" s="18"/>
      <c r="G7" s="18"/>
      <c r="H7" s="18"/>
      <c r="I7" s="18"/>
      <c r="J7" s="4"/>
    </row>
    <row r="8" spans="1:10" ht="31.5" x14ac:dyDescent="0.25">
      <c r="A8" s="72">
        <v>1</v>
      </c>
      <c r="B8" s="73"/>
      <c r="C8" s="73" t="s">
        <v>138</v>
      </c>
      <c r="D8" s="74" t="s">
        <v>22</v>
      </c>
      <c r="E8" s="75"/>
      <c r="F8" s="87">
        <f t="shared" ref="F8:F23" si="0">G8*J8</f>
        <v>0.86084210526315785</v>
      </c>
      <c r="G8" s="87">
        <v>0.87</v>
      </c>
      <c r="H8" s="87">
        <v>0.94</v>
      </c>
      <c r="I8" s="87">
        <v>0.95</v>
      </c>
      <c r="J8" s="122">
        <f>H8/I8</f>
        <v>0.98947368421052628</v>
      </c>
    </row>
    <row r="9" spans="1:10" ht="31.5" x14ac:dyDescent="0.25">
      <c r="A9" s="68" t="s">
        <v>20</v>
      </c>
      <c r="B9" s="51">
        <v>1</v>
      </c>
      <c r="C9" s="116" t="s">
        <v>87</v>
      </c>
      <c r="D9" s="117" t="s">
        <v>22</v>
      </c>
      <c r="E9" s="52" t="s">
        <v>23</v>
      </c>
      <c r="F9" s="161">
        <f>G9*J9</f>
        <v>0.86357142857142866</v>
      </c>
      <c r="G9" s="161">
        <v>0.93</v>
      </c>
      <c r="H9" s="162">
        <v>0.91</v>
      </c>
      <c r="I9" s="161">
        <v>0.98</v>
      </c>
      <c r="J9" s="161">
        <f t="shared" ref="J9:J14" si="1">H9/I9</f>
        <v>0.9285714285714286</v>
      </c>
    </row>
    <row r="10" spans="1:10" ht="31.5" x14ac:dyDescent="0.25">
      <c r="A10" s="68" t="s">
        <v>20</v>
      </c>
      <c r="B10" s="51">
        <v>2</v>
      </c>
      <c r="C10" s="116" t="s">
        <v>21</v>
      </c>
      <c r="D10" s="117" t="s">
        <v>22</v>
      </c>
      <c r="E10" s="52" t="s">
        <v>23</v>
      </c>
      <c r="F10" s="161">
        <f>G10*J10</f>
        <v>0.9</v>
      </c>
      <c r="G10" s="162">
        <v>0.94</v>
      </c>
      <c r="H10" s="162">
        <v>0.9</v>
      </c>
      <c r="I10" s="161">
        <v>0.94</v>
      </c>
      <c r="J10" s="161">
        <f t="shared" si="1"/>
        <v>0.95744680851063835</v>
      </c>
    </row>
    <row r="11" spans="1:10" ht="31.5" x14ac:dyDescent="0.25">
      <c r="A11" s="68" t="s">
        <v>20</v>
      </c>
      <c r="B11" s="51">
        <v>3</v>
      </c>
      <c r="C11" s="116" t="s">
        <v>24</v>
      </c>
      <c r="D11" s="117" t="s">
        <v>22</v>
      </c>
      <c r="E11" s="52" t="s">
        <v>23</v>
      </c>
      <c r="F11" s="161">
        <f>G11*J11</f>
        <v>0.95959595959595956</v>
      </c>
      <c r="G11" s="162">
        <v>1</v>
      </c>
      <c r="H11" s="162">
        <v>0.95</v>
      </c>
      <c r="I11" s="161">
        <v>0.99</v>
      </c>
      <c r="J11" s="161">
        <f t="shared" si="1"/>
        <v>0.95959595959595956</v>
      </c>
    </row>
    <row r="12" spans="1:10" ht="31.5" x14ac:dyDescent="0.25">
      <c r="A12" s="68" t="s">
        <v>20</v>
      </c>
      <c r="B12" s="51">
        <v>4</v>
      </c>
      <c r="C12" s="116" t="s">
        <v>25</v>
      </c>
      <c r="D12" s="117" t="s">
        <v>22</v>
      </c>
      <c r="E12" s="52" t="s">
        <v>26</v>
      </c>
      <c r="F12" s="161">
        <f>G12*J12</f>
        <v>0.85168421052631593</v>
      </c>
      <c r="G12" s="162">
        <v>0.93</v>
      </c>
      <c r="H12" s="162">
        <v>0.87</v>
      </c>
      <c r="I12" s="162">
        <v>0.95</v>
      </c>
      <c r="J12" s="161">
        <f t="shared" si="1"/>
        <v>0.9157894736842106</v>
      </c>
    </row>
    <row r="13" spans="1:10" ht="47.25" x14ac:dyDescent="0.25">
      <c r="A13" s="68" t="s">
        <v>20</v>
      </c>
      <c r="B13" s="51">
        <v>5</v>
      </c>
      <c r="C13" s="116" t="s">
        <v>27</v>
      </c>
      <c r="D13" s="117" t="s">
        <v>22</v>
      </c>
      <c r="E13" s="52" t="s">
        <v>23</v>
      </c>
      <c r="F13" s="161">
        <f>G13*J13</f>
        <v>0.5368421052631579</v>
      </c>
      <c r="G13" s="163">
        <v>0.51</v>
      </c>
      <c r="H13" s="163">
        <v>1</v>
      </c>
      <c r="I13" s="164">
        <v>0.95</v>
      </c>
      <c r="J13" s="164">
        <f t="shared" si="1"/>
        <v>1.0526315789473684</v>
      </c>
    </row>
    <row r="14" spans="1:10" ht="31.5" x14ac:dyDescent="0.25">
      <c r="A14" s="68" t="s">
        <v>20</v>
      </c>
      <c r="B14" s="51">
        <v>6</v>
      </c>
      <c r="C14" s="116" t="s">
        <v>28</v>
      </c>
      <c r="D14" s="117" t="s">
        <v>22</v>
      </c>
      <c r="E14" s="52" t="s">
        <v>23</v>
      </c>
      <c r="F14" s="161">
        <v>0.91</v>
      </c>
      <c r="G14" s="161">
        <v>0.9</v>
      </c>
      <c r="H14" s="162">
        <v>1</v>
      </c>
      <c r="I14" s="161">
        <v>0.99</v>
      </c>
      <c r="J14" s="161">
        <f t="shared" si="1"/>
        <v>1.0101010101010102</v>
      </c>
    </row>
    <row r="15" spans="1:10" ht="47.25" x14ac:dyDescent="0.25">
      <c r="A15" s="109">
        <v>2</v>
      </c>
      <c r="B15" s="109"/>
      <c r="C15" s="119" t="s">
        <v>122</v>
      </c>
      <c r="D15" s="120" t="s">
        <v>123</v>
      </c>
      <c r="E15" s="121"/>
      <c r="F15" s="108">
        <f t="shared" si="0"/>
        <v>0.92</v>
      </c>
      <c r="G15" s="108">
        <v>0.92</v>
      </c>
      <c r="H15" s="108">
        <v>1</v>
      </c>
      <c r="I15" s="108">
        <v>0.97</v>
      </c>
      <c r="J15" s="108">
        <v>1</v>
      </c>
    </row>
    <row r="16" spans="1:10" ht="47.25" x14ac:dyDescent="0.25">
      <c r="A16" s="118">
        <v>2</v>
      </c>
      <c r="B16" s="118">
        <v>1</v>
      </c>
      <c r="C16" s="104" t="s">
        <v>30</v>
      </c>
      <c r="D16" s="104"/>
      <c r="E16" s="104" t="s">
        <v>31</v>
      </c>
      <c r="F16" s="106">
        <f t="shared" si="0"/>
        <v>0.88</v>
      </c>
      <c r="G16" s="107">
        <v>0.88</v>
      </c>
      <c r="H16" s="107">
        <v>1</v>
      </c>
      <c r="I16" s="107">
        <v>1</v>
      </c>
      <c r="J16" s="106">
        <f>H16/I16</f>
        <v>1</v>
      </c>
    </row>
    <row r="17" spans="1:10" ht="78.75" x14ac:dyDescent="0.25">
      <c r="A17" s="118">
        <v>2</v>
      </c>
      <c r="B17" s="118">
        <v>2</v>
      </c>
      <c r="C17" s="104" t="s">
        <v>124</v>
      </c>
      <c r="D17" s="104" t="s">
        <v>32</v>
      </c>
      <c r="E17" s="104" t="s">
        <v>33</v>
      </c>
      <c r="F17" s="106">
        <f t="shared" si="0"/>
        <v>0.97</v>
      </c>
      <c r="G17" s="107">
        <v>0.97</v>
      </c>
      <c r="H17" s="107">
        <v>1</v>
      </c>
      <c r="I17" s="107">
        <v>0.94</v>
      </c>
      <c r="J17" s="106">
        <v>1</v>
      </c>
    </row>
    <row r="18" spans="1:10" ht="63" x14ac:dyDescent="0.25">
      <c r="A18" s="72" t="s">
        <v>34</v>
      </c>
      <c r="B18" s="73"/>
      <c r="C18" s="73" t="s">
        <v>110</v>
      </c>
      <c r="D18" s="74" t="s">
        <v>123</v>
      </c>
      <c r="E18" s="75" t="s">
        <v>111</v>
      </c>
      <c r="F18" s="157">
        <f t="shared" si="0"/>
        <v>0.86329999999999996</v>
      </c>
      <c r="G18" s="158">
        <v>0.89</v>
      </c>
      <c r="H18" s="158">
        <v>0.97</v>
      </c>
      <c r="I18" s="158">
        <v>1</v>
      </c>
      <c r="J18" s="157">
        <f t="shared" ref="J18:J23" si="2">H18/I18</f>
        <v>0.97</v>
      </c>
    </row>
    <row r="19" spans="1:10" ht="63" x14ac:dyDescent="0.25">
      <c r="A19" s="68" t="s">
        <v>34</v>
      </c>
      <c r="B19" s="2">
        <v>1</v>
      </c>
      <c r="C19" s="18" t="s">
        <v>37</v>
      </c>
      <c r="D19" s="70" t="s">
        <v>36</v>
      </c>
      <c r="E19" s="19" t="s">
        <v>111</v>
      </c>
      <c r="F19" s="100">
        <f>G19*J19</f>
        <v>1</v>
      </c>
      <c r="G19" s="100">
        <v>1</v>
      </c>
      <c r="H19" s="100">
        <v>1</v>
      </c>
      <c r="I19" s="100">
        <v>1</v>
      </c>
      <c r="J19" s="100">
        <f>H19/I19</f>
        <v>1</v>
      </c>
    </row>
    <row r="20" spans="1:10" ht="63" x14ac:dyDescent="0.25">
      <c r="A20" s="68" t="s">
        <v>34</v>
      </c>
      <c r="B20" s="2">
        <v>2</v>
      </c>
      <c r="C20" s="18" t="s">
        <v>38</v>
      </c>
      <c r="D20" s="70" t="s">
        <v>36</v>
      </c>
      <c r="E20" s="19" t="s">
        <v>111</v>
      </c>
      <c r="F20" s="100">
        <f t="shared" si="0"/>
        <v>0.81840000000000002</v>
      </c>
      <c r="G20" s="112">
        <v>0.88</v>
      </c>
      <c r="H20" s="100">
        <v>0.93</v>
      </c>
      <c r="I20" s="100">
        <v>1</v>
      </c>
      <c r="J20" s="100">
        <f t="shared" si="2"/>
        <v>0.93</v>
      </c>
    </row>
    <row r="21" spans="1:10" ht="63" x14ac:dyDescent="0.25">
      <c r="A21" s="68" t="s">
        <v>34</v>
      </c>
      <c r="B21" s="2">
        <v>3</v>
      </c>
      <c r="C21" s="18" t="s">
        <v>112</v>
      </c>
      <c r="D21" s="70" t="s">
        <v>36</v>
      </c>
      <c r="E21" s="19" t="s">
        <v>111</v>
      </c>
      <c r="F21" s="100">
        <f t="shared" si="0"/>
        <v>1</v>
      </c>
      <c r="G21" s="100">
        <v>1</v>
      </c>
      <c r="H21" s="100">
        <v>1</v>
      </c>
      <c r="I21" s="100">
        <v>1</v>
      </c>
      <c r="J21" s="100">
        <f t="shared" si="2"/>
        <v>1</v>
      </c>
    </row>
    <row r="22" spans="1:10" ht="63" x14ac:dyDescent="0.25">
      <c r="A22" s="68" t="s">
        <v>34</v>
      </c>
      <c r="B22" s="2">
        <v>4</v>
      </c>
      <c r="C22" s="18" t="s">
        <v>40</v>
      </c>
      <c r="D22" s="70" t="s">
        <v>36</v>
      </c>
      <c r="E22" s="19" t="s">
        <v>111</v>
      </c>
      <c r="F22" s="100">
        <f t="shared" si="0"/>
        <v>0.93</v>
      </c>
      <c r="G22" s="100">
        <v>1</v>
      </c>
      <c r="H22" s="100">
        <v>0.93</v>
      </c>
      <c r="I22" s="100">
        <v>1</v>
      </c>
      <c r="J22" s="100">
        <f t="shared" si="2"/>
        <v>0.93</v>
      </c>
    </row>
    <row r="23" spans="1:10" ht="63" x14ac:dyDescent="0.25">
      <c r="A23" s="68" t="s">
        <v>34</v>
      </c>
      <c r="B23" s="2">
        <v>5</v>
      </c>
      <c r="C23" s="18" t="s">
        <v>28</v>
      </c>
      <c r="D23" s="70" t="s">
        <v>36</v>
      </c>
      <c r="E23" s="19" t="s">
        <v>111</v>
      </c>
      <c r="F23" s="100">
        <f t="shared" si="0"/>
        <v>1</v>
      </c>
      <c r="G23" s="100">
        <v>1</v>
      </c>
      <c r="H23" s="100">
        <v>1</v>
      </c>
      <c r="I23" s="100">
        <v>1</v>
      </c>
      <c r="J23" s="100">
        <f t="shared" si="2"/>
        <v>1</v>
      </c>
    </row>
    <row r="24" spans="1:10" ht="47.25" x14ac:dyDescent="0.25">
      <c r="A24" s="123">
        <v>4</v>
      </c>
      <c r="B24" s="124"/>
      <c r="C24" s="124" t="s">
        <v>114</v>
      </c>
      <c r="D24" s="120"/>
      <c r="E24" s="125"/>
      <c r="F24" s="165">
        <f>G24*J24</f>
        <v>0.8</v>
      </c>
      <c r="G24" s="165">
        <v>0.8</v>
      </c>
      <c r="H24" s="165">
        <v>1</v>
      </c>
      <c r="I24" s="165">
        <v>0.98</v>
      </c>
      <c r="J24" s="165">
        <v>1</v>
      </c>
    </row>
    <row r="25" spans="1:10" ht="47.25" x14ac:dyDescent="0.25">
      <c r="A25" s="126" t="s">
        <v>73</v>
      </c>
      <c r="B25" s="51">
        <v>1</v>
      </c>
      <c r="C25" s="116" t="s">
        <v>74</v>
      </c>
      <c r="D25" s="117" t="s">
        <v>22</v>
      </c>
      <c r="E25" s="52" t="s">
        <v>75</v>
      </c>
      <c r="F25" s="100">
        <f>G25*J25</f>
        <v>0.64</v>
      </c>
      <c r="G25" s="100">
        <v>0.64</v>
      </c>
      <c r="H25" s="100">
        <v>1</v>
      </c>
      <c r="I25" s="100">
        <v>0.9</v>
      </c>
      <c r="J25" s="100">
        <v>1</v>
      </c>
    </row>
    <row r="26" spans="1:10" ht="31.5" x14ac:dyDescent="0.25">
      <c r="A26" s="126" t="s">
        <v>73</v>
      </c>
      <c r="B26" s="51">
        <v>2</v>
      </c>
      <c r="C26" s="116" t="s">
        <v>76</v>
      </c>
      <c r="D26" s="117" t="s">
        <v>22</v>
      </c>
      <c r="E26" s="52" t="s">
        <v>22</v>
      </c>
      <c r="F26" s="100">
        <f t="shared" ref="F26:F28" si="3">G26*J26</f>
        <v>0.73</v>
      </c>
      <c r="G26" s="100">
        <v>0.73</v>
      </c>
      <c r="H26" s="100">
        <v>1</v>
      </c>
      <c r="I26" s="100">
        <v>1</v>
      </c>
      <c r="J26" s="100">
        <f t="shared" ref="J26:J29" si="4">H26/I26*100/100</f>
        <v>1</v>
      </c>
    </row>
    <row r="27" spans="1:10" ht="47.25" x14ac:dyDescent="0.25">
      <c r="A27" s="126" t="s">
        <v>73</v>
      </c>
      <c r="B27" s="51">
        <v>3</v>
      </c>
      <c r="C27" s="116" t="s">
        <v>77</v>
      </c>
      <c r="D27" s="117" t="s">
        <v>22</v>
      </c>
      <c r="E27" s="52" t="s">
        <v>78</v>
      </c>
      <c r="F27" s="100">
        <f t="shared" si="3"/>
        <v>1</v>
      </c>
      <c r="G27" s="100">
        <v>1</v>
      </c>
      <c r="H27" s="100">
        <v>1</v>
      </c>
      <c r="I27" s="100">
        <v>1</v>
      </c>
      <c r="J27" s="100">
        <f t="shared" si="4"/>
        <v>1</v>
      </c>
    </row>
    <row r="28" spans="1:10" ht="31.5" x14ac:dyDescent="0.25">
      <c r="A28" s="126" t="s">
        <v>73</v>
      </c>
      <c r="B28" s="51">
        <v>4</v>
      </c>
      <c r="C28" s="116" t="s">
        <v>79</v>
      </c>
      <c r="D28" s="117" t="s">
        <v>22</v>
      </c>
      <c r="E28" s="52" t="s">
        <v>78</v>
      </c>
      <c r="F28" s="100">
        <f t="shared" si="3"/>
        <v>0.82</v>
      </c>
      <c r="G28" s="100">
        <v>0.82</v>
      </c>
      <c r="H28" s="100">
        <v>1</v>
      </c>
      <c r="I28" s="100">
        <v>1</v>
      </c>
      <c r="J28" s="100">
        <f t="shared" si="4"/>
        <v>1</v>
      </c>
    </row>
    <row r="29" spans="1:10" ht="47.25" x14ac:dyDescent="0.25">
      <c r="A29" s="126" t="s">
        <v>73</v>
      </c>
      <c r="B29" s="51">
        <v>5</v>
      </c>
      <c r="C29" s="116" t="s">
        <v>80</v>
      </c>
      <c r="D29" s="117" t="s">
        <v>22</v>
      </c>
      <c r="E29" s="52" t="s">
        <v>81</v>
      </c>
      <c r="F29" s="100">
        <f>G29*J29</f>
        <v>0.8</v>
      </c>
      <c r="G29" s="100">
        <v>0.8</v>
      </c>
      <c r="H29" s="100">
        <v>1</v>
      </c>
      <c r="I29" s="100">
        <v>1</v>
      </c>
      <c r="J29" s="100">
        <f t="shared" si="4"/>
        <v>1</v>
      </c>
    </row>
    <row r="30" spans="1:10" ht="78.75" x14ac:dyDescent="0.25">
      <c r="A30" s="123" t="s">
        <v>11</v>
      </c>
      <c r="B30" s="124"/>
      <c r="C30" s="124" t="s">
        <v>12</v>
      </c>
      <c r="D30" s="120" t="s">
        <v>115</v>
      </c>
      <c r="E30" s="125"/>
      <c r="F30" s="110">
        <f>G30*J30</f>
        <v>0.96</v>
      </c>
      <c r="G30" s="111">
        <v>0.96</v>
      </c>
      <c r="H30" s="111">
        <v>0.97</v>
      </c>
      <c r="I30" s="111">
        <v>0.94</v>
      </c>
      <c r="J30" s="128">
        <v>1</v>
      </c>
    </row>
    <row r="31" spans="1:10" ht="47.25" x14ac:dyDescent="0.25">
      <c r="A31" s="126" t="s">
        <v>11</v>
      </c>
      <c r="B31" s="51">
        <v>1</v>
      </c>
      <c r="C31" s="116" t="s">
        <v>13</v>
      </c>
      <c r="D31" s="117" t="s">
        <v>116</v>
      </c>
      <c r="E31" s="52" t="s">
        <v>116</v>
      </c>
      <c r="F31" s="112">
        <f t="shared" ref="F31:F35" si="5">G31*J31</f>
        <v>1.0212765957446808</v>
      </c>
      <c r="G31" s="112">
        <v>1</v>
      </c>
      <c r="H31" s="113">
        <v>0.96</v>
      </c>
      <c r="I31" s="113">
        <v>0.94</v>
      </c>
      <c r="J31" s="114">
        <f t="shared" ref="J31:J35" si="6">H31/I31</f>
        <v>1.0212765957446808</v>
      </c>
    </row>
    <row r="32" spans="1:10" ht="47.25" x14ac:dyDescent="0.25">
      <c r="A32" s="126" t="s">
        <v>11</v>
      </c>
      <c r="B32" s="51">
        <v>2</v>
      </c>
      <c r="C32" s="116" t="s">
        <v>14</v>
      </c>
      <c r="D32" s="117" t="s">
        <v>117</v>
      </c>
      <c r="E32" s="52" t="s">
        <v>15</v>
      </c>
      <c r="F32" s="112">
        <f t="shared" si="5"/>
        <v>0.9</v>
      </c>
      <c r="G32" s="115">
        <v>1</v>
      </c>
      <c r="H32" s="113">
        <v>0.9</v>
      </c>
      <c r="I32" s="115">
        <v>1</v>
      </c>
      <c r="J32" s="112">
        <f>H32/I32</f>
        <v>0.9</v>
      </c>
    </row>
    <row r="33" spans="1:10" ht="31.5" x14ac:dyDescent="0.25">
      <c r="A33" s="126" t="s">
        <v>11</v>
      </c>
      <c r="B33" s="51">
        <v>3</v>
      </c>
      <c r="C33" s="116" t="s">
        <v>16</v>
      </c>
      <c r="D33" s="117" t="s">
        <v>118</v>
      </c>
      <c r="E33" s="52" t="s">
        <v>15</v>
      </c>
      <c r="F33" s="112">
        <f t="shared" si="5"/>
        <v>0.96</v>
      </c>
      <c r="G33" s="112">
        <v>0.96</v>
      </c>
      <c r="H33" s="113">
        <v>1</v>
      </c>
      <c r="I33" s="115">
        <v>1</v>
      </c>
      <c r="J33" s="115">
        <f t="shared" si="6"/>
        <v>1</v>
      </c>
    </row>
    <row r="34" spans="1:10" ht="31.5" x14ac:dyDescent="0.25">
      <c r="A34" s="126" t="s">
        <v>11</v>
      </c>
      <c r="B34" s="51">
        <v>4</v>
      </c>
      <c r="C34" s="116" t="s">
        <v>17</v>
      </c>
      <c r="D34" s="117" t="s">
        <v>118</v>
      </c>
      <c r="E34" s="52" t="s">
        <v>118</v>
      </c>
      <c r="F34" s="112">
        <f t="shared" si="5"/>
        <v>0.83</v>
      </c>
      <c r="G34" s="112">
        <v>0.83</v>
      </c>
      <c r="H34" s="113">
        <v>1</v>
      </c>
      <c r="I34" s="115">
        <v>1</v>
      </c>
      <c r="J34" s="115">
        <f t="shared" si="6"/>
        <v>1</v>
      </c>
    </row>
    <row r="35" spans="1:10" ht="63" x14ac:dyDescent="0.25">
      <c r="A35" s="126" t="s">
        <v>11</v>
      </c>
      <c r="B35" s="51">
        <v>5</v>
      </c>
      <c r="C35" s="116" t="s">
        <v>19</v>
      </c>
      <c r="D35" s="117" t="s">
        <v>18</v>
      </c>
      <c r="E35" s="52" t="s">
        <v>119</v>
      </c>
      <c r="F35" s="112">
        <f t="shared" si="5"/>
        <v>1</v>
      </c>
      <c r="G35" s="115">
        <v>1</v>
      </c>
      <c r="H35" s="113">
        <v>1</v>
      </c>
      <c r="I35" s="115">
        <v>1</v>
      </c>
      <c r="J35" s="115">
        <f t="shared" si="6"/>
        <v>1</v>
      </c>
    </row>
    <row r="36" spans="1:10" ht="63" x14ac:dyDescent="0.25">
      <c r="A36" s="129">
        <v>6</v>
      </c>
      <c r="B36" s="130"/>
      <c r="C36" s="131" t="s">
        <v>41</v>
      </c>
      <c r="D36" s="125" t="s">
        <v>126</v>
      </c>
      <c r="E36" s="125"/>
      <c r="F36" s="127">
        <f>G36*J36</f>
        <v>0.83</v>
      </c>
      <c r="G36" s="127">
        <v>0.83</v>
      </c>
      <c r="H36" s="127">
        <v>1</v>
      </c>
      <c r="I36" s="127">
        <v>0.98</v>
      </c>
      <c r="J36" s="127">
        <v>1</v>
      </c>
    </row>
    <row r="37" spans="1:10" ht="63" x14ac:dyDescent="0.25">
      <c r="A37" s="51">
        <v>6</v>
      </c>
      <c r="B37" s="51">
        <v>1</v>
      </c>
      <c r="C37" s="52" t="s">
        <v>42</v>
      </c>
      <c r="D37" s="52" t="s">
        <v>134</v>
      </c>
      <c r="E37" s="52" t="s">
        <v>136</v>
      </c>
      <c r="F37" s="107">
        <f>G37*J37</f>
        <v>0.48</v>
      </c>
      <c r="G37" s="107">
        <v>0.48</v>
      </c>
      <c r="H37" s="107">
        <v>1</v>
      </c>
      <c r="I37" s="107">
        <v>0.98</v>
      </c>
      <c r="J37" s="107">
        <v>1</v>
      </c>
    </row>
    <row r="38" spans="1:10" ht="47.25" x14ac:dyDescent="0.25">
      <c r="A38" s="2">
        <v>6</v>
      </c>
      <c r="B38" s="51">
        <v>2</v>
      </c>
      <c r="C38" s="52" t="s">
        <v>43</v>
      </c>
      <c r="D38" s="52" t="s">
        <v>135</v>
      </c>
      <c r="E38" s="52" t="s">
        <v>125</v>
      </c>
      <c r="F38" s="107">
        <v>1</v>
      </c>
      <c r="G38" s="107">
        <v>1</v>
      </c>
      <c r="H38" s="107">
        <v>1</v>
      </c>
      <c r="I38" s="107">
        <v>1</v>
      </c>
      <c r="J38" s="107">
        <v>1</v>
      </c>
    </row>
    <row r="39" spans="1:10" ht="63" x14ac:dyDescent="0.25">
      <c r="A39" s="2">
        <v>6</v>
      </c>
      <c r="B39" s="51">
        <v>3</v>
      </c>
      <c r="C39" s="52" t="s">
        <v>44</v>
      </c>
      <c r="D39" s="52" t="s">
        <v>135</v>
      </c>
      <c r="E39" s="52" t="s">
        <v>125</v>
      </c>
      <c r="F39" s="107">
        <v>1</v>
      </c>
      <c r="G39" s="107">
        <v>1</v>
      </c>
      <c r="H39" s="107">
        <v>1</v>
      </c>
      <c r="I39" s="107">
        <v>1</v>
      </c>
      <c r="J39" s="107">
        <v>1</v>
      </c>
    </row>
    <row r="40" spans="1:10" ht="47.25" x14ac:dyDescent="0.25">
      <c r="A40" s="147" t="s">
        <v>61</v>
      </c>
      <c r="B40" s="147"/>
      <c r="C40" s="124" t="s">
        <v>62</v>
      </c>
      <c r="D40" s="121"/>
      <c r="E40" s="148" t="s">
        <v>63</v>
      </c>
      <c r="F40" s="159">
        <f t="shared" ref="F40:F55" si="7">G40*J40</f>
        <v>0.85065217391304337</v>
      </c>
      <c r="G40" s="159">
        <v>0.86</v>
      </c>
      <c r="H40" s="159">
        <v>0.91</v>
      </c>
      <c r="I40" s="159">
        <v>0.92</v>
      </c>
      <c r="J40" s="160">
        <f>H40/I40</f>
        <v>0.98913043478260865</v>
      </c>
    </row>
    <row r="41" spans="1:10" ht="47.25" x14ac:dyDescent="0.25">
      <c r="A41" s="149" t="s">
        <v>61</v>
      </c>
      <c r="B41" s="149" t="s">
        <v>64</v>
      </c>
      <c r="C41" s="116" t="s">
        <v>65</v>
      </c>
      <c r="D41" s="150"/>
      <c r="E41" s="151" t="s">
        <v>63</v>
      </c>
      <c r="F41" s="152">
        <f t="shared" si="7"/>
        <v>0.86</v>
      </c>
      <c r="G41" s="153">
        <v>0.86</v>
      </c>
      <c r="H41" s="153">
        <v>1</v>
      </c>
      <c r="I41" s="153">
        <v>1</v>
      </c>
      <c r="J41" s="154">
        <f t="shared" ref="J41:J45" si="8">H41/I41</f>
        <v>1</v>
      </c>
    </row>
    <row r="42" spans="1:10" ht="47.25" x14ac:dyDescent="0.25">
      <c r="A42" s="149" t="s">
        <v>61</v>
      </c>
      <c r="B42" s="149" t="s">
        <v>66</v>
      </c>
      <c r="C42" s="116" t="s">
        <v>67</v>
      </c>
      <c r="D42" s="103"/>
      <c r="E42" s="151" t="s">
        <v>63</v>
      </c>
      <c r="F42" s="152">
        <f t="shared" si="7"/>
        <v>0.77176470588235302</v>
      </c>
      <c r="G42" s="155">
        <v>0.8</v>
      </c>
      <c r="H42" s="155">
        <v>0.82</v>
      </c>
      <c r="I42" s="155">
        <v>0.85</v>
      </c>
      <c r="J42" s="154">
        <f t="shared" si="8"/>
        <v>0.96470588235294119</v>
      </c>
    </row>
    <row r="43" spans="1:10" ht="47.25" x14ac:dyDescent="0.25">
      <c r="A43" s="149" t="s">
        <v>61</v>
      </c>
      <c r="B43" s="149" t="s">
        <v>68</v>
      </c>
      <c r="C43" s="116" t="s">
        <v>69</v>
      </c>
      <c r="D43" s="103"/>
      <c r="E43" s="151" t="s">
        <v>63</v>
      </c>
      <c r="F43" s="152">
        <f t="shared" si="7"/>
        <v>0.89</v>
      </c>
      <c r="G43" s="155">
        <v>0.89</v>
      </c>
      <c r="H43" s="155">
        <v>1</v>
      </c>
      <c r="I43" s="155">
        <v>0.55000000000000004</v>
      </c>
      <c r="J43" s="154">
        <v>1</v>
      </c>
    </row>
    <row r="44" spans="1:10" ht="47.25" x14ac:dyDescent="0.25">
      <c r="A44" s="149" t="s">
        <v>61</v>
      </c>
      <c r="B44" s="149" t="s">
        <v>70</v>
      </c>
      <c r="C44" s="116" t="s">
        <v>71</v>
      </c>
      <c r="D44" s="103"/>
      <c r="E44" s="151" t="s">
        <v>63</v>
      </c>
      <c r="F44" s="152">
        <f t="shared" si="7"/>
        <v>0.71141304347826084</v>
      </c>
      <c r="G44" s="155">
        <v>0.77</v>
      </c>
      <c r="H44" s="155">
        <v>0.85</v>
      </c>
      <c r="I44" s="155">
        <v>0.92</v>
      </c>
      <c r="J44" s="154">
        <f t="shared" si="8"/>
        <v>0.92391304347826075</v>
      </c>
    </row>
    <row r="45" spans="1:10" ht="47.25" x14ac:dyDescent="0.25">
      <c r="A45" s="149" t="s">
        <v>61</v>
      </c>
      <c r="B45" s="149" t="s">
        <v>11</v>
      </c>
      <c r="C45" s="116" t="s">
        <v>72</v>
      </c>
      <c r="D45" s="137"/>
      <c r="E45" s="151" t="s">
        <v>63</v>
      </c>
      <c r="F45" s="152">
        <f t="shared" si="7"/>
        <v>1.0470588235294118</v>
      </c>
      <c r="G45" s="156">
        <v>1</v>
      </c>
      <c r="H45" s="156">
        <v>0.89</v>
      </c>
      <c r="I45" s="156">
        <v>0.85</v>
      </c>
      <c r="J45" s="154">
        <f t="shared" si="8"/>
        <v>1.0470588235294118</v>
      </c>
    </row>
    <row r="46" spans="1:10" ht="63" x14ac:dyDescent="0.25">
      <c r="A46" s="109">
        <v>8</v>
      </c>
      <c r="B46" s="109" t="s">
        <v>82</v>
      </c>
      <c r="C46" s="119" t="s">
        <v>83</v>
      </c>
      <c r="D46" s="119" t="s">
        <v>84</v>
      </c>
      <c r="E46" s="119" t="s">
        <v>85</v>
      </c>
      <c r="F46" s="146">
        <f t="shared" si="7"/>
        <v>0.81395348837209303</v>
      </c>
      <c r="G46" s="146">
        <v>1</v>
      </c>
      <c r="H46" s="146">
        <v>0.7</v>
      </c>
      <c r="I46" s="146">
        <v>0.86</v>
      </c>
      <c r="J46" s="146">
        <f>H46/I46</f>
        <v>0.81395348837209303</v>
      </c>
    </row>
    <row r="47" spans="1:10" ht="31.5" x14ac:dyDescent="0.25">
      <c r="A47" s="132" t="s">
        <v>45</v>
      </c>
      <c r="B47" s="109"/>
      <c r="C47" s="119" t="s">
        <v>46</v>
      </c>
      <c r="D47" s="119" t="s">
        <v>121</v>
      </c>
      <c r="E47" s="133" t="s">
        <v>47</v>
      </c>
      <c r="F47" s="144">
        <f t="shared" si="7"/>
        <v>0.94659204545454556</v>
      </c>
      <c r="G47" s="145">
        <f>AVERAGE(G48:G51)</f>
        <v>1.0075000000000001</v>
      </c>
      <c r="H47" s="144">
        <f t="shared" ref="H47:J47" si="9">AVERAGE(H48:H51)</f>
        <v>0.93500000000000005</v>
      </c>
      <c r="I47" s="144">
        <f t="shared" si="9"/>
        <v>0.995</v>
      </c>
      <c r="J47" s="144">
        <f t="shared" si="9"/>
        <v>0.93954545454545457</v>
      </c>
    </row>
    <row r="48" spans="1:10" ht="31.5" x14ac:dyDescent="0.25">
      <c r="A48" s="134" t="s">
        <v>45</v>
      </c>
      <c r="B48" s="118">
        <v>1</v>
      </c>
      <c r="C48" s="104" t="s">
        <v>48</v>
      </c>
      <c r="D48" s="104"/>
      <c r="E48" s="135" t="s">
        <v>47</v>
      </c>
      <c r="F48" s="140">
        <f t="shared" si="7"/>
        <v>0.89090909090909098</v>
      </c>
      <c r="G48" s="51">
        <v>0.98</v>
      </c>
      <c r="H48" s="51">
        <v>0.9</v>
      </c>
      <c r="I48" s="140">
        <v>0.99</v>
      </c>
      <c r="J48" s="140">
        <f>H48/I48</f>
        <v>0.90909090909090917</v>
      </c>
    </row>
    <row r="49" spans="1:10" ht="47.25" x14ac:dyDescent="0.25">
      <c r="A49" s="134" t="s">
        <v>45</v>
      </c>
      <c r="B49" s="118">
        <v>2</v>
      </c>
      <c r="C49" s="104" t="s">
        <v>49</v>
      </c>
      <c r="D49" s="104"/>
      <c r="E49" s="104" t="s">
        <v>50</v>
      </c>
      <c r="F49" s="140">
        <f t="shared" si="7"/>
        <v>0.86363636363636365</v>
      </c>
      <c r="G49" s="51">
        <v>0.95</v>
      </c>
      <c r="H49" s="51">
        <v>0.9</v>
      </c>
      <c r="I49" s="140">
        <v>0.99</v>
      </c>
      <c r="J49" s="140">
        <f t="shared" ref="J49:J51" si="10">H49/I49</f>
        <v>0.90909090909090917</v>
      </c>
    </row>
    <row r="50" spans="1:10" x14ac:dyDescent="0.25">
      <c r="A50" s="134" t="s">
        <v>45</v>
      </c>
      <c r="B50" s="118">
        <v>3</v>
      </c>
      <c r="C50" s="104" t="s">
        <v>51</v>
      </c>
      <c r="D50" s="104"/>
      <c r="E50" s="104" t="s">
        <v>52</v>
      </c>
      <c r="F50" s="140">
        <f t="shared" si="7"/>
        <v>1.034</v>
      </c>
      <c r="G50" s="51">
        <v>1.1000000000000001</v>
      </c>
      <c r="H50" s="51">
        <v>0.94</v>
      </c>
      <c r="I50" s="140">
        <v>1</v>
      </c>
      <c r="J50" s="140">
        <f t="shared" si="10"/>
        <v>0.94</v>
      </c>
    </row>
    <row r="51" spans="1:10" ht="78.75" x14ac:dyDescent="0.25">
      <c r="A51" s="134" t="s">
        <v>45</v>
      </c>
      <c r="B51" s="118">
        <v>4</v>
      </c>
      <c r="C51" s="136" t="s">
        <v>53</v>
      </c>
      <c r="D51" s="137"/>
      <c r="E51" s="104" t="s">
        <v>54</v>
      </c>
      <c r="F51" s="140">
        <f t="shared" si="7"/>
        <v>1</v>
      </c>
      <c r="G51" s="51">
        <v>1</v>
      </c>
      <c r="H51" s="51">
        <v>1</v>
      </c>
      <c r="I51" s="140">
        <v>1</v>
      </c>
      <c r="J51" s="140">
        <f t="shared" si="10"/>
        <v>1</v>
      </c>
    </row>
    <row r="52" spans="1:10" ht="31.5" x14ac:dyDescent="0.25">
      <c r="A52" s="123">
        <v>10</v>
      </c>
      <c r="B52" s="124"/>
      <c r="C52" s="124" t="s">
        <v>55</v>
      </c>
      <c r="D52" s="120"/>
      <c r="E52" s="125"/>
      <c r="F52" s="138">
        <f t="shared" si="7"/>
        <v>1</v>
      </c>
      <c r="G52" s="139">
        <v>1</v>
      </c>
      <c r="H52" s="139">
        <v>1</v>
      </c>
      <c r="I52" s="139">
        <v>1</v>
      </c>
      <c r="J52" s="138">
        <v>1</v>
      </c>
    </row>
    <row r="53" spans="1:10" ht="63" x14ac:dyDescent="0.25">
      <c r="A53" s="126">
        <v>10</v>
      </c>
      <c r="B53" s="51">
        <v>1</v>
      </c>
      <c r="C53" s="116" t="s">
        <v>56</v>
      </c>
      <c r="D53" s="117" t="s">
        <v>57</v>
      </c>
      <c r="E53" s="52" t="s">
        <v>58</v>
      </c>
      <c r="F53" s="140">
        <f t="shared" si="7"/>
        <v>1</v>
      </c>
      <c r="G53" s="141">
        <v>1</v>
      </c>
      <c r="H53" s="141">
        <v>1</v>
      </c>
      <c r="I53" s="141">
        <v>1</v>
      </c>
      <c r="J53" s="141">
        <v>1</v>
      </c>
    </row>
    <row r="54" spans="1:10" ht="63" x14ac:dyDescent="0.25">
      <c r="A54" s="126">
        <v>10</v>
      </c>
      <c r="B54" s="51">
        <v>2</v>
      </c>
      <c r="C54" s="116" t="s">
        <v>59</v>
      </c>
      <c r="D54" s="117" t="s">
        <v>57</v>
      </c>
      <c r="E54" s="52" t="s">
        <v>58</v>
      </c>
      <c r="F54" s="140">
        <f t="shared" si="7"/>
        <v>1</v>
      </c>
      <c r="G54" s="142">
        <v>1</v>
      </c>
      <c r="H54" s="142">
        <v>1</v>
      </c>
      <c r="I54" s="142">
        <v>1</v>
      </c>
      <c r="J54" s="142">
        <v>1</v>
      </c>
    </row>
    <row r="55" spans="1:10" ht="94.5" x14ac:dyDescent="0.25">
      <c r="A55" s="123">
        <v>11</v>
      </c>
      <c r="B55" s="124">
        <v>0</v>
      </c>
      <c r="C55" s="124" t="s">
        <v>60</v>
      </c>
      <c r="D55" s="120" t="s">
        <v>113</v>
      </c>
      <c r="E55" s="125" t="s">
        <v>111</v>
      </c>
      <c r="F55" s="143">
        <f t="shared" si="7"/>
        <v>0.8</v>
      </c>
      <c r="G55" s="143">
        <v>1</v>
      </c>
      <c r="H55" s="143">
        <v>0.8</v>
      </c>
      <c r="I55" s="143">
        <v>1</v>
      </c>
      <c r="J55" s="143">
        <v>0.8</v>
      </c>
    </row>
    <row r="56" spans="1:10" ht="47.25" x14ac:dyDescent="0.25">
      <c r="A56" s="96">
        <v>12</v>
      </c>
      <c r="B56" s="96">
        <v>0</v>
      </c>
      <c r="C56" s="97" t="s">
        <v>137</v>
      </c>
      <c r="D56" s="97" t="s">
        <v>91</v>
      </c>
      <c r="E56" s="97" t="s">
        <v>92</v>
      </c>
      <c r="F56" s="98">
        <v>1</v>
      </c>
      <c r="G56" s="98">
        <v>1</v>
      </c>
      <c r="H56" s="98">
        <v>1</v>
      </c>
      <c r="I56" s="98">
        <v>1</v>
      </c>
      <c r="J56" s="98">
        <v>1</v>
      </c>
    </row>
    <row r="57" spans="1:10" x14ac:dyDescent="0.25">
      <c r="F57" s="43">
        <f>G57*J57/100</f>
        <v>10.782098965071155</v>
      </c>
      <c r="G57" s="42">
        <f>G8+G15+G18+G24+G30+G36+G40+G46+G47+G52+G55+G56</f>
        <v>11.137500000000001</v>
      </c>
      <c r="H57" s="42">
        <f t="shared" ref="H57:I57" si="11">H8+H15+H18+H24+H30+H36+H40+H46+H47+H52+H55+H56</f>
        <v>11.225000000000001</v>
      </c>
      <c r="I57" s="42">
        <f t="shared" si="11"/>
        <v>11.595000000000001</v>
      </c>
      <c r="J57" s="41">
        <f>H57/I57*100</f>
        <v>96.808969383354906</v>
      </c>
    </row>
    <row r="58" spans="1:10" ht="18.75" x14ac:dyDescent="0.3">
      <c r="D58" s="105" t="s">
        <v>132</v>
      </c>
      <c r="F58" s="43">
        <f>G58*J58</f>
        <v>0.91387746710526341</v>
      </c>
      <c r="G58" s="43">
        <f>G57/12</f>
        <v>0.92812500000000009</v>
      </c>
      <c r="H58" s="43">
        <f t="shared" ref="H58" si="12">H57/12</f>
        <v>0.93541666666666679</v>
      </c>
      <c r="I58" s="43">
        <v>0.95</v>
      </c>
      <c r="J58" s="43">
        <f>H58/I58</f>
        <v>0.98464912280701766</v>
      </c>
    </row>
    <row r="61" spans="1:10" x14ac:dyDescent="0.25">
      <c r="G61" s="43"/>
    </row>
  </sheetData>
  <mergeCells count="6">
    <mergeCell ref="A2:J2"/>
    <mergeCell ref="A3:J3"/>
    <mergeCell ref="A6:B6"/>
    <mergeCell ref="C6:C7"/>
    <mergeCell ref="D6:D7"/>
    <mergeCell ref="E6:E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J61"/>
  <sheetViews>
    <sheetView view="pageBreakPreview" zoomScale="60" zoomScaleNormal="78" workbookViewId="0">
      <selection sqref="A1:J1048576"/>
    </sheetView>
  </sheetViews>
  <sheetFormatPr defaultRowHeight="15.75" x14ac:dyDescent="0.25"/>
  <cols>
    <col min="1" max="2" width="6" style="41" customWidth="1"/>
    <col min="3" max="3" width="38.5703125" style="41" customWidth="1"/>
    <col min="4" max="4" width="41" style="41" customWidth="1"/>
    <col min="5" max="5" width="39" style="41" customWidth="1"/>
    <col min="6" max="6" width="20" style="41" customWidth="1"/>
    <col min="7" max="7" width="21.140625" style="41" customWidth="1"/>
    <col min="8" max="8" width="15.7109375" style="41" customWidth="1"/>
    <col min="9" max="9" width="16" style="41" customWidth="1"/>
    <col min="10" max="10" width="17.85546875" style="41" customWidth="1"/>
  </cols>
  <sheetData>
    <row r="2" spans="1:10" x14ac:dyDescent="0.25">
      <c r="A2" s="508" t="s">
        <v>86</v>
      </c>
      <c r="B2" s="508"/>
      <c r="C2" s="508"/>
      <c r="D2" s="508"/>
      <c r="E2" s="508"/>
      <c r="F2" s="508"/>
      <c r="G2" s="508"/>
      <c r="H2" s="508"/>
      <c r="I2" s="508"/>
      <c r="J2" s="508"/>
    </row>
    <row r="3" spans="1:10" x14ac:dyDescent="0.25">
      <c r="A3" s="509" t="s">
        <v>154</v>
      </c>
      <c r="B3" s="509"/>
      <c r="C3" s="509"/>
      <c r="D3" s="509"/>
      <c r="E3" s="509"/>
      <c r="F3" s="509"/>
      <c r="G3" s="509"/>
      <c r="H3" s="509"/>
      <c r="I3" s="509"/>
      <c r="J3" s="509"/>
    </row>
    <row r="6" spans="1:10" ht="94.5" x14ac:dyDescent="0.25">
      <c r="A6" s="510" t="s">
        <v>0</v>
      </c>
      <c r="B6" s="511"/>
      <c r="C6" s="512" t="s">
        <v>1</v>
      </c>
      <c r="D6" s="512" t="s">
        <v>2</v>
      </c>
      <c r="E6" s="51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3" t="s">
        <v>8</v>
      </c>
    </row>
    <row r="7" spans="1:10" x14ac:dyDescent="0.25">
      <c r="A7" s="2" t="s">
        <v>9</v>
      </c>
      <c r="B7" s="2" t="s">
        <v>10</v>
      </c>
      <c r="C7" s="513"/>
      <c r="D7" s="513"/>
      <c r="E7" s="513"/>
      <c r="F7" s="18"/>
      <c r="G7" s="18"/>
      <c r="H7" s="18"/>
      <c r="I7" s="18"/>
      <c r="J7" s="4"/>
    </row>
    <row r="8" spans="1:10" ht="31.5" x14ac:dyDescent="0.25">
      <c r="A8" s="72">
        <v>1</v>
      </c>
      <c r="B8" s="73"/>
      <c r="C8" s="73" t="s">
        <v>138</v>
      </c>
      <c r="D8" s="74" t="s">
        <v>22</v>
      </c>
      <c r="E8" s="75"/>
      <c r="F8" s="87">
        <v>0.94</v>
      </c>
      <c r="G8" s="87">
        <v>0.94</v>
      </c>
      <c r="H8" s="87">
        <v>0.95499999999999996</v>
      </c>
      <c r="I8" s="197">
        <v>0.91300000000000003</v>
      </c>
      <c r="J8" s="122">
        <f>H8/I8</f>
        <v>1.0460021905805037</v>
      </c>
    </row>
    <row r="9" spans="1:10" ht="31.5" x14ac:dyDescent="0.25">
      <c r="A9" s="170" t="s">
        <v>20</v>
      </c>
      <c r="B9" s="171">
        <v>1</v>
      </c>
      <c r="C9" s="172" t="s">
        <v>87</v>
      </c>
      <c r="D9" s="173" t="s">
        <v>22</v>
      </c>
      <c r="E9" s="174" t="s">
        <v>23</v>
      </c>
      <c r="F9" s="168">
        <v>0.96</v>
      </c>
      <c r="G9" s="168">
        <v>0.95899999999999996</v>
      </c>
      <c r="H9" s="169">
        <v>1</v>
      </c>
      <c r="I9" s="175">
        <v>0.80500000000000005</v>
      </c>
      <c r="J9" s="168">
        <v>1</v>
      </c>
    </row>
    <row r="10" spans="1:10" ht="31.5" x14ac:dyDescent="0.25">
      <c r="A10" s="170" t="s">
        <v>20</v>
      </c>
      <c r="B10" s="171">
        <v>2</v>
      </c>
      <c r="C10" s="172" t="s">
        <v>21</v>
      </c>
      <c r="D10" s="173" t="s">
        <v>22</v>
      </c>
      <c r="E10" s="174" t="s">
        <v>23</v>
      </c>
      <c r="F10" s="168">
        <f>G10*J10</f>
        <v>0.89441571871768366</v>
      </c>
      <c r="G10" s="169">
        <v>0.93</v>
      </c>
      <c r="H10" s="169">
        <v>0.93</v>
      </c>
      <c r="I10" s="175">
        <v>0.96699999999999997</v>
      </c>
      <c r="J10" s="168">
        <f t="shared" ref="J10:J14" si="0">H10/I10</f>
        <v>0.96173733195449851</v>
      </c>
    </row>
    <row r="11" spans="1:10" ht="31.5" x14ac:dyDescent="0.25">
      <c r="A11" s="170" t="s">
        <v>20</v>
      </c>
      <c r="B11" s="171">
        <v>3</v>
      </c>
      <c r="C11" s="172" t="s">
        <v>24</v>
      </c>
      <c r="D11" s="173" t="s">
        <v>22</v>
      </c>
      <c r="E11" s="174" t="s">
        <v>23</v>
      </c>
      <c r="F11" s="168">
        <f>G11*J11</f>
        <v>1.0040160642570282</v>
      </c>
      <c r="G11" s="169">
        <v>1</v>
      </c>
      <c r="H11" s="169">
        <v>1</v>
      </c>
      <c r="I11" s="175">
        <v>0.996</v>
      </c>
      <c r="J11" s="168">
        <f t="shared" si="0"/>
        <v>1.0040160642570282</v>
      </c>
    </row>
    <row r="12" spans="1:10" ht="31.5" x14ac:dyDescent="0.25">
      <c r="A12" s="170" t="s">
        <v>20</v>
      </c>
      <c r="B12" s="171">
        <v>4</v>
      </c>
      <c r="C12" s="172" t="s">
        <v>25</v>
      </c>
      <c r="D12" s="173" t="s">
        <v>22</v>
      </c>
      <c r="E12" s="174" t="s">
        <v>26</v>
      </c>
      <c r="F12" s="168">
        <v>1</v>
      </c>
      <c r="G12" s="169">
        <v>1</v>
      </c>
      <c r="H12" s="169">
        <v>0.9</v>
      </c>
      <c r="I12" s="169">
        <v>0.93200000000000005</v>
      </c>
      <c r="J12" s="168">
        <f t="shared" si="0"/>
        <v>0.96566523605150212</v>
      </c>
    </row>
    <row r="13" spans="1:10" ht="47.25" x14ac:dyDescent="0.25">
      <c r="A13" s="170" t="s">
        <v>20</v>
      </c>
      <c r="B13" s="171">
        <v>5</v>
      </c>
      <c r="C13" s="172" t="s">
        <v>27</v>
      </c>
      <c r="D13" s="173" t="s">
        <v>22</v>
      </c>
      <c r="E13" s="174" t="s">
        <v>23</v>
      </c>
      <c r="F13" s="168">
        <f>G13*J13</f>
        <v>0.81377825618945099</v>
      </c>
      <c r="G13" s="176">
        <v>0.84</v>
      </c>
      <c r="H13" s="176">
        <v>0.9</v>
      </c>
      <c r="I13" s="196">
        <v>0.92900000000000005</v>
      </c>
      <c r="J13" s="177">
        <f t="shared" si="0"/>
        <v>0.96878363832077496</v>
      </c>
    </row>
    <row r="14" spans="1:10" ht="31.5" x14ac:dyDescent="0.25">
      <c r="A14" s="170" t="s">
        <v>20</v>
      </c>
      <c r="B14" s="171">
        <v>6</v>
      </c>
      <c r="C14" s="172" t="s">
        <v>28</v>
      </c>
      <c r="D14" s="173" t="s">
        <v>22</v>
      </c>
      <c r="E14" s="174" t="s">
        <v>23</v>
      </c>
      <c r="F14" s="168">
        <v>0.92</v>
      </c>
      <c r="G14" s="168">
        <v>0.91800000000000004</v>
      </c>
      <c r="H14" s="169">
        <v>1</v>
      </c>
      <c r="I14" s="175">
        <v>0.96499999999999997</v>
      </c>
      <c r="J14" s="168">
        <f t="shared" si="0"/>
        <v>1.0362694300518136</v>
      </c>
    </row>
    <row r="15" spans="1:10" ht="47.25" x14ac:dyDescent="0.25">
      <c r="A15" s="109">
        <v>2</v>
      </c>
      <c r="B15" s="109"/>
      <c r="C15" s="119" t="s">
        <v>122</v>
      </c>
      <c r="D15" s="120" t="s">
        <v>123</v>
      </c>
      <c r="E15" s="121"/>
      <c r="F15" s="108">
        <f t="shared" ref="F15:F17" si="1">G15*J15</f>
        <v>0.95</v>
      </c>
      <c r="G15" s="108">
        <v>0.95</v>
      </c>
      <c r="H15" s="108">
        <v>1</v>
      </c>
      <c r="I15" s="108">
        <v>1</v>
      </c>
      <c r="J15" s="108">
        <v>1</v>
      </c>
    </row>
    <row r="16" spans="1:10" ht="47.25" x14ac:dyDescent="0.25">
      <c r="A16" s="178">
        <v>2</v>
      </c>
      <c r="B16" s="178">
        <v>1</v>
      </c>
      <c r="C16" s="179" t="s">
        <v>30</v>
      </c>
      <c r="D16" s="179"/>
      <c r="E16" s="179" t="s">
        <v>31</v>
      </c>
      <c r="F16" s="180">
        <f t="shared" si="1"/>
        <v>0.93</v>
      </c>
      <c r="G16" s="181">
        <v>0.93</v>
      </c>
      <c r="H16" s="181">
        <v>1</v>
      </c>
      <c r="I16" s="181">
        <v>1</v>
      </c>
      <c r="J16" s="180">
        <f>H16/I16</f>
        <v>1</v>
      </c>
    </row>
    <row r="17" spans="1:10" ht="78.75" x14ac:dyDescent="0.25">
      <c r="A17" s="178">
        <v>2</v>
      </c>
      <c r="B17" s="178">
        <v>2</v>
      </c>
      <c r="C17" s="179" t="s">
        <v>124</v>
      </c>
      <c r="D17" s="179" t="s">
        <v>32</v>
      </c>
      <c r="E17" s="179" t="s">
        <v>33</v>
      </c>
      <c r="F17" s="180">
        <f t="shared" si="1"/>
        <v>0.97</v>
      </c>
      <c r="G17" s="181">
        <v>0.97</v>
      </c>
      <c r="H17" s="181">
        <v>1</v>
      </c>
      <c r="I17" s="181">
        <v>1</v>
      </c>
      <c r="J17" s="180">
        <v>1</v>
      </c>
    </row>
    <row r="18" spans="1:10" ht="63" x14ac:dyDescent="0.25">
      <c r="A18" s="72" t="s">
        <v>34</v>
      </c>
      <c r="B18" s="73"/>
      <c r="C18" s="73" t="s">
        <v>110</v>
      </c>
      <c r="D18" s="74" t="s">
        <v>123</v>
      </c>
      <c r="E18" s="75" t="s">
        <v>111</v>
      </c>
      <c r="F18" s="74"/>
      <c r="G18" s="74"/>
      <c r="H18" s="74"/>
      <c r="I18" s="74"/>
      <c r="J18" s="74"/>
    </row>
    <row r="19" spans="1:10" ht="63" x14ac:dyDescent="0.25">
      <c r="A19" s="68" t="s">
        <v>34</v>
      </c>
      <c r="B19" s="2">
        <v>1</v>
      </c>
      <c r="C19" s="18" t="s">
        <v>37</v>
      </c>
      <c r="D19" s="70" t="s">
        <v>36</v>
      </c>
      <c r="E19" s="19" t="s">
        <v>111</v>
      </c>
      <c r="F19" s="100"/>
      <c r="G19" s="100"/>
      <c r="H19" s="100"/>
      <c r="I19" s="100"/>
      <c r="J19" s="100"/>
    </row>
    <row r="20" spans="1:10" ht="63" x14ac:dyDescent="0.25">
      <c r="A20" s="68" t="s">
        <v>34</v>
      </c>
      <c r="B20" s="2">
        <v>2</v>
      </c>
      <c r="C20" s="18" t="s">
        <v>38</v>
      </c>
      <c r="D20" s="70" t="s">
        <v>36</v>
      </c>
      <c r="E20" s="19" t="s">
        <v>111</v>
      </c>
      <c r="F20" s="100"/>
      <c r="G20" s="112"/>
      <c r="H20" s="100"/>
      <c r="I20" s="100"/>
      <c r="J20" s="100"/>
    </row>
    <row r="21" spans="1:10" ht="63" x14ac:dyDescent="0.25">
      <c r="A21" s="68" t="s">
        <v>34</v>
      </c>
      <c r="B21" s="2">
        <v>3</v>
      </c>
      <c r="C21" s="18" t="s">
        <v>112</v>
      </c>
      <c r="D21" s="70" t="s">
        <v>36</v>
      </c>
      <c r="E21" s="19" t="s">
        <v>111</v>
      </c>
      <c r="F21" s="100"/>
      <c r="G21" s="100"/>
      <c r="H21" s="100"/>
      <c r="I21" s="100"/>
      <c r="J21" s="100"/>
    </row>
    <row r="22" spans="1:10" ht="63" x14ac:dyDescent="0.25">
      <c r="A22" s="68" t="s">
        <v>34</v>
      </c>
      <c r="B22" s="2">
        <v>4</v>
      </c>
      <c r="C22" s="18" t="s">
        <v>40</v>
      </c>
      <c r="D22" s="70" t="s">
        <v>36</v>
      </c>
      <c r="E22" s="19" t="s">
        <v>111</v>
      </c>
      <c r="F22" s="100"/>
      <c r="G22" s="100"/>
      <c r="H22" s="100"/>
      <c r="I22" s="100"/>
      <c r="J22" s="100"/>
    </row>
    <row r="23" spans="1:10" ht="63" x14ac:dyDescent="0.25">
      <c r="A23" s="68" t="s">
        <v>34</v>
      </c>
      <c r="B23" s="2">
        <v>5</v>
      </c>
      <c r="C23" s="18" t="s">
        <v>28</v>
      </c>
      <c r="D23" s="70" t="s">
        <v>36</v>
      </c>
      <c r="E23" s="19" t="s">
        <v>111</v>
      </c>
      <c r="F23" s="100"/>
      <c r="G23" s="100"/>
      <c r="H23" s="100"/>
      <c r="I23" s="100"/>
      <c r="J23" s="100"/>
    </row>
    <row r="24" spans="1:10" ht="47.25" x14ac:dyDescent="0.25">
      <c r="A24" s="123">
        <v>4</v>
      </c>
      <c r="B24" s="124"/>
      <c r="C24" s="124" t="s">
        <v>114</v>
      </c>
      <c r="D24" s="120"/>
      <c r="E24" s="125"/>
      <c r="F24" s="214">
        <f>G24*J24</f>
        <v>0.82</v>
      </c>
      <c r="G24" s="215">
        <v>0.82</v>
      </c>
      <c r="H24" s="102">
        <v>1</v>
      </c>
      <c r="I24" s="216">
        <v>0.94399999999999995</v>
      </c>
      <c r="J24" s="217">
        <v>1</v>
      </c>
    </row>
    <row r="25" spans="1:10" ht="47.25" x14ac:dyDescent="0.25">
      <c r="A25" s="182" t="s">
        <v>73</v>
      </c>
      <c r="B25" s="171">
        <v>1</v>
      </c>
      <c r="C25" s="172" t="s">
        <v>74</v>
      </c>
      <c r="D25" s="173" t="s">
        <v>22</v>
      </c>
      <c r="E25" s="174" t="s">
        <v>75</v>
      </c>
      <c r="F25" s="188">
        <f>G25*J25</f>
        <v>0.72080000000000011</v>
      </c>
      <c r="G25" s="188">
        <v>0.68</v>
      </c>
      <c r="H25" s="189">
        <v>1</v>
      </c>
      <c r="I25" s="188">
        <v>0.94</v>
      </c>
      <c r="J25" s="188">
        <v>1.06</v>
      </c>
    </row>
    <row r="26" spans="1:10" ht="31.5" x14ac:dyDescent="0.25">
      <c r="A26" s="182" t="s">
        <v>73</v>
      </c>
      <c r="B26" s="171">
        <v>2</v>
      </c>
      <c r="C26" s="172" t="s">
        <v>76</v>
      </c>
      <c r="D26" s="173" t="s">
        <v>22</v>
      </c>
      <c r="E26" s="174" t="s">
        <v>22</v>
      </c>
      <c r="F26" s="188">
        <f t="shared" ref="F26:F29" si="2">G26*J26</f>
        <v>0.9519038076152303</v>
      </c>
      <c r="G26" s="189">
        <v>0.95</v>
      </c>
      <c r="H26" s="189">
        <v>1</v>
      </c>
      <c r="I26" s="218">
        <v>0.998</v>
      </c>
      <c r="J26" s="188">
        <f>H26/I26*100/100</f>
        <v>1.002004008016032</v>
      </c>
    </row>
    <row r="27" spans="1:10" ht="47.25" x14ac:dyDescent="0.25">
      <c r="A27" s="182" t="s">
        <v>73</v>
      </c>
      <c r="B27" s="171">
        <v>3</v>
      </c>
      <c r="C27" s="172" t="s">
        <v>77</v>
      </c>
      <c r="D27" s="173" t="s">
        <v>22</v>
      </c>
      <c r="E27" s="174" t="s">
        <v>78</v>
      </c>
      <c r="F27" s="188">
        <f t="shared" si="2"/>
        <v>1.0010010010010011</v>
      </c>
      <c r="G27" s="189">
        <v>1</v>
      </c>
      <c r="H27" s="189">
        <v>1</v>
      </c>
      <c r="I27" s="218">
        <v>0.999</v>
      </c>
      <c r="J27" s="188">
        <f t="shared" ref="J27" si="3">H27/I27*100/100</f>
        <v>1.0010010010010011</v>
      </c>
    </row>
    <row r="28" spans="1:10" ht="31.5" x14ac:dyDescent="0.25">
      <c r="A28" s="182" t="s">
        <v>73</v>
      </c>
      <c r="B28" s="171">
        <v>4</v>
      </c>
      <c r="C28" s="172" t="s">
        <v>79</v>
      </c>
      <c r="D28" s="173" t="s">
        <v>22</v>
      </c>
      <c r="E28" s="174" t="s">
        <v>78</v>
      </c>
      <c r="F28" s="188">
        <f t="shared" si="2"/>
        <v>0.79</v>
      </c>
      <c r="G28" s="189">
        <v>0.79</v>
      </c>
      <c r="H28" s="189">
        <v>1</v>
      </c>
      <c r="I28" s="188">
        <v>1</v>
      </c>
      <c r="J28" s="188">
        <v>1</v>
      </c>
    </row>
    <row r="29" spans="1:10" ht="47.25" x14ac:dyDescent="0.25">
      <c r="A29" s="182" t="s">
        <v>73</v>
      </c>
      <c r="B29" s="171">
        <v>5</v>
      </c>
      <c r="C29" s="172" t="s">
        <v>80</v>
      </c>
      <c r="D29" s="173" t="s">
        <v>22</v>
      </c>
      <c r="E29" s="174" t="s">
        <v>81</v>
      </c>
      <c r="F29" s="188">
        <f t="shared" si="2"/>
        <v>0.69</v>
      </c>
      <c r="G29" s="188">
        <v>0.69</v>
      </c>
      <c r="H29" s="189">
        <v>1</v>
      </c>
      <c r="I29" s="188">
        <v>1</v>
      </c>
      <c r="J29" s="188">
        <v>1</v>
      </c>
    </row>
    <row r="30" spans="1:10" ht="78.75" x14ac:dyDescent="0.25">
      <c r="A30" s="123" t="s">
        <v>11</v>
      </c>
      <c r="B30" s="124"/>
      <c r="C30" s="124" t="s">
        <v>12</v>
      </c>
      <c r="D30" s="120" t="s">
        <v>115</v>
      </c>
      <c r="E30" s="130"/>
      <c r="F30" s="212">
        <v>0.99</v>
      </c>
      <c r="G30" s="211">
        <v>0.99</v>
      </c>
      <c r="H30" s="211">
        <v>1</v>
      </c>
      <c r="I30" s="211">
        <v>0.94</v>
      </c>
      <c r="J30" s="213">
        <f t="shared" ref="J30:J35" si="4">H30/I30*100/100</f>
        <v>1.0638297872340425</v>
      </c>
    </row>
    <row r="31" spans="1:10" ht="47.25" x14ac:dyDescent="0.25">
      <c r="A31" s="182" t="s">
        <v>11</v>
      </c>
      <c r="B31" s="171">
        <v>1</v>
      </c>
      <c r="C31" s="172" t="s">
        <v>13</v>
      </c>
      <c r="D31" s="173" t="s">
        <v>116</v>
      </c>
      <c r="E31" s="174" t="s">
        <v>116</v>
      </c>
      <c r="F31" s="183">
        <v>1</v>
      </c>
      <c r="G31" s="185">
        <v>1</v>
      </c>
      <c r="H31" s="185">
        <v>1</v>
      </c>
      <c r="I31" s="186">
        <v>0.94399999999999995</v>
      </c>
      <c r="J31" s="184">
        <f t="shared" si="4"/>
        <v>1.0593220338983051</v>
      </c>
    </row>
    <row r="32" spans="1:10" ht="47.25" x14ac:dyDescent="0.25">
      <c r="A32" s="182" t="s">
        <v>11</v>
      </c>
      <c r="B32" s="171">
        <v>2</v>
      </c>
      <c r="C32" s="172" t="s">
        <v>14</v>
      </c>
      <c r="D32" s="173" t="s">
        <v>117</v>
      </c>
      <c r="E32" s="174" t="s">
        <v>15</v>
      </c>
      <c r="F32" s="183">
        <f t="shared" ref="F32:F35" si="5">G32*J32</f>
        <v>0.99</v>
      </c>
      <c r="G32" s="185">
        <v>0.99</v>
      </c>
      <c r="H32" s="185">
        <v>1</v>
      </c>
      <c r="I32" s="187">
        <v>1</v>
      </c>
      <c r="J32" s="184">
        <f t="shared" si="4"/>
        <v>1</v>
      </c>
    </row>
    <row r="33" spans="1:10" ht="31.5" x14ac:dyDescent="0.25">
      <c r="A33" s="182" t="s">
        <v>11</v>
      </c>
      <c r="B33" s="171">
        <v>3</v>
      </c>
      <c r="C33" s="172" t="s">
        <v>16</v>
      </c>
      <c r="D33" s="173" t="s">
        <v>118</v>
      </c>
      <c r="E33" s="174" t="s">
        <v>15</v>
      </c>
      <c r="F33" s="183">
        <f t="shared" si="5"/>
        <v>0.97</v>
      </c>
      <c r="G33" s="185">
        <v>0.97</v>
      </c>
      <c r="H33" s="185">
        <v>1</v>
      </c>
      <c r="I33" s="187">
        <v>1</v>
      </c>
      <c r="J33" s="184">
        <f t="shared" si="4"/>
        <v>1</v>
      </c>
    </row>
    <row r="34" spans="1:10" ht="31.5" x14ac:dyDescent="0.25">
      <c r="A34" s="182" t="s">
        <v>11</v>
      </c>
      <c r="B34" s="171">
        <v>4</v>
      </c>
      <c r="C34" s="172" t="s">
        <v>17</v>
      </c>
      <c r="D34" s="173" t="s">
        <v>118</v>
      </c>
      <c r="E34" s="174" t="s">
        <v>118</v>
      </c>
      <c r="F34" s="183">
        <f t="shared" si="5"/>
        <v>1</v>
      </c>
      <c r="G34" s="185">
        <v>1</v>
      </c>
      <c r="H34" s="185">
        <v>1</v>
      </c>
      <c r="I34" s="187">
        <v>1</v>
      </c>
      <c r="J34" s="184">
        <f t="shared" si="4"/>
        <v>1</v>
      </c>
    </row>
    <row r="35" spans="1:10" ht="63" x14ac:dyDescent="0.25">
      <c r="A35" s="182" t="s">
        <v>11</v>
      </c>
      <c r="B35" s="171">
        <v>5</v>
      </c>
      <c r="C35" s="172" t="s">
        <v>19</v>
      </c>
      <c r="D35" s="173" t="s">
        <v>18</v>
      </c>
      <c r="E35" s="174" t="s">
        <v>119</v>
      </c>
      <c r="F35" s="183">
        <f t="shared" si="5"/>
        <v>1</v>
      </c>
      <c r="G35" s="185">
        <v>1</v>
      </c>
      <c r="H35" s="185">
        <v>1</v>
      </c>
      <c r="I35" s="187">
        <v>1</v>
      </c>
      <c r="J35" s="184">
        <f t="shared" si="4"/>
        <v>1</v>
      </c>
    </row>
    <row r="36" spans="1:10" ht="63" x14ac:dyDescent="0.25">
      <c r="A36" s="129">
        <v>6</v>
      </c>
      <c r="B36" s="130"/>
      <c r="C36" s="131" t="s">
        <v>41</v>
      </c>
      <c r="D36" s="125" t="s">
        <v>126</v>
      </c>
      <c r="E36" s="125"/>
      <c r="F36" s="127">
        <f>G36*J36</f>
        <v>0.87</v>
      </c>
      <c r="G36" s="127">
        <v>0.87</v>
      </c>
      <c r="H36" s="127">
        <v>1</v>
      </c>
      <c r="I36" s="127">
        <v>0.98899999999999999</v>
      </c>
      <c r="J36" s="127">
        <v>1</v>
      </c>
    </row>
    <row r="37" spans="1:10" ht="63" x14ac:dyDescent="0.25">
      <c r="A37" s="171">
        <v>6</v>
      </c>
      <c r="B37" s="171">
        <v>1</v>
      </c>
      <c r="C37" s="174" t="s">
        <v>42</v>
      </c>
      <c r="D37" s="174" t="s">
        <v>134</v>
      </c>
      <c r="E37" s="174" t="s">
        <v>136</v>
      </c>
      <c r="F37" s="203">
        <v>0.71</v>
      </c>
      <c r="G37" s="204">
        <v>0.71</v>
      </c>
      <c r="H37" s="204">
        <v>1</v>
      </c>
      <c r="I37" s="204">
        <v>0.98799999999999999</v>
      </c>
      <c r="J37" s="205">
        <f>H37/I37</f>
        <v>1.0121457489878543</v>
      </c>
    </row>
    <row r="38" spans="1:10" ht="47.25" x14ac:dyDescent="0.25">
      <c r="A38" s="189">
        <v>6</v>
      </c>
      <c r="B38" s="171">
        <v>2</v>
      </c>
      <c r="C38" s="174" t="s">
        <v>43</v>
      </c>
      <c r="D38" s="174" t="s">
        <v>135</v>
      </c>
      <c r="E38" s="174" t="s">
        <v>125</v>
      </c>
      <c r="F38" s="191">
        <v>0.91</v>
      </c>
      <c r="G38" s="195">
        <v>0.91</v>
      </c>
      <c r="H38" s="195">
        <v>1</v>
      </c>
      <c r="I38" s="195">
        <v>0.96799999999999997</v>
      </c>
      <c r="J38" s="190">
        <f>H38/I38</f>
        <v>1.0330578512396695</v>
      </c>
    </row>
    <row r="39" spans="1:10" ht="63" x14ac:dyDescent="0.25">
      <c r="A39" s="189">
        <v>6</v>
      </c>
      <c r="B39" s="171">
        <v>3</v>
      </c>
      <c r="C39" s="174" t="s">
        <v>44</v>
      </c>
      <c r="D39" s="174" t="s">
        <v>135</v>
      </c>
      <c r="E39" s="174" t="s">
        <v>125</v>
      </c>
      <c r="F39" s="192">
        <v>1</v>
      </c>
      <c r="G39" s="192">
        <v>1</v>
      </c>
      <c r="H39" s="192">
        <v>1</v>
      </c>
      <c r="I39" s="192">
        <v>1</v>
      </c>
      <c r="J39" s="192">
        <v>1</v>
      </c>
    </row>
    <row r="40" spans="1:10" ht="47.25" x14ac:dyDescent="0.25">
      <c r="A40" s="147" t="s">
        <v>61</v>
      </c>
      <c r="B40" s="147"/>
      <c r="C40" s="124" t="s">
        <v>62</v>
      </c>
      <c r="D40" s="121"/>
      <c r="E40" s="148" t="s">
        <v>63</v>
      </c>
      <c r="F40" s="193"/>
      <c r="G40" s="193"/>
      <c r="H40" s="193"/>
      <c r="I40" s="193"/>
      <c r="J40" s="194"/>
    </row>
    <row r="41" spans="1:10" ht="47.25" x14ac:dyDescent="0.25">
      <c r="A41" s="149" t="s">
        <v>61</v>
      </c>
      <c r="B41" s="149" t="s">
        <v>64</v>
      </c>
      <c r="C41" s="116" t="s">
        <v>65</v>
      </c>
      <c r="D41" s="150"/>
      <c r="E41" s="151" t="s">
        <v>63</v>
      </c>
      <c r="F41" s="152"/>
      <c r="G41" s="153"/>
      <c r="H41" s="153"/>
      <c r="I41" s="153"/>
      <c r="J41" s="154"/>
    </row>
    <row r="42" spans="1:10" ht="47.25" x14ac:dyDescent="0.25">
      <c r="A42" s="149" t="s">
        <v>61</v>
      </c>
      <c r="B42" s="149" t="s">
        <v>66</v>
      </c>
      <c r="C42" s="116" t="s">
        <v>67</v>
      </c>
      <c r="D42" s="103"/>
      <c r="E42" s="151" t="s">
        <v>63</v>
      </c>
      <c r="F42" s="152"/>
      <c r="G42" s="155"/>
      <c r="H42" s="155"/>
      <c r="I42" s="155"/>
      <c r="J42" s="154"/>
    </row>
    <row r="43" spans="1:10" ht="47.25" x14ac:dyDescent="0.25">
      <c r="A43" s="149" t="s">
        <v>61</v>
      </c>
      <c r="B43" s="149" t="s">
        <v>68</v>
      </c>
      <c r="C43" s="116" t="s">
        <v>69</v>
      </c>
      <c r="D43" s="103"/>
      <c r="E43" s="151" t="s">
        <v>63</v>
      </c>
      <c r="F43" s="152"/>
      <c r="G43" s="155"/>
      <c r="H43" s="155"/>
      <c r="I43" s="155"/>
      <c r="J43" s="154"/>
    </row>
    <row r="44" spans="1:10" ht="47.25" x14ac:dyDescent="0.25">
      <c r="A44" s="149" t="s">
        <v>61</v>
      </c>
      <c r="B44" s="149" t="s">
        <v>70</v>
      </c>
      <c r="C44" s="116" t="s">
        <v>71</v>
      </c>
      <c r="D44" s="103"/>
      <c r="E44" s="151" t="s">
        <v>63</v>
      </c>
      <c r="F44" s="152"/>
      <c r="G44" s="155"/>
      <c r="H44" s="155"/>
      <c r="I44" s="155"/>
      <c r="J44" s="154"/>
    </row>
    <row r="45" spans="1:10" ht="47.25" x14ac:dyDescent="0.25">
      <c r="A45" s="149" t="s">
        <v>61</v>
      </c>
      <c r="B45" s="149" t="s">
        <v>11</v>
      </c>
      <c r="C45" s="116" t="s">
        <v>72</v>
      </c>
      <c r="D45" s="137"/>
      <c r="E45" s="151" t="s">
        <v>63</v>
      </c>
      <c r="F45" s="152"/>
      <c r="G45" s="156"/>
      <c r="H45" s="156"/>
      <c r="I45" s="156"/>
      <c r="J45" s="154"/>
    </row>
    <row r="46" spans="1:10" ht="63" x14ac:dyDescent="0.25">
      <c r="A46" s="109">
        <v>8</v>
      </c>
      <c r="B46" s="109" t="s">
        <v>82</v>
      </c>
      <c r="C46" s="119" t="s">
        <v>83</v>
      </c>
      <c r="D46" s="119" t="s">
        <v>84</v>
      </c>
      <c r="E46" s="119" t="s">
        <v>85</v>
      </c>
      <c r="F46" s="146"/>
      <c r="G46" s="146"/>
      <c r="H46" s="146"/>
      <c r="I46" s="146"/>
      <c r="J46" s="146"/>
    </row>
    <row r="47" spans="1:10" ht="31.5" x14ac:dyDescent="0.25">
      <c r="A47" s="132" t="s">
        <v>45</v>
      </c>
      <c r="B47" s="109"/>
      <c r="C47" s="119" t="s">
        <v>46</v>
      </c>
      <c r="D47" s="119" t="s">
        <v>121</v>
      </c>
      <c r="E47" s="133" t="s">
        <v>47</v>
      </c>
      <c r="F47" s="144">
        <f>G47*J47</f>
        <v>0.8929999999999999</v>
      </c>
      <c r="G47" s="144">
        <v>0.95</v>
      </c>
      <c r="H47" s="207">
        <v>0.93</v>
      </c>
      <c r="I47" s="206">
        <v>0.995</v>
      </c>
      <c r="J47" s="207">
        <v>0.94</v>
      </c>
    </row>
    <row r="48" spans="1:10" ht="31.5" x14ac:dyDescent="0.25">
      <c r="A48" s="134" t="s">
        <v>45</v>
      </c>
      <c r="B48" s="118">
        <v>1</v>
      </c>
      <c r="C48" s="104" t="s">
        <v>48</v>
      </c>
      <c r="D48" s="104"/>
      <c r="E48" s="135" t="s">
        <v>47</v>
      </c>
      <c r="F48" s="198">
        <f t="shared" ref="F48:F51" si="6">G48*J48</f>
        <v>0.81900000000000006</v>
      </c>
      <c r="G48" s="51">
        <v>0.9</v>
      </c>
      <c r="H48" s="51">
        <v>0.9</v>
      </c>
      <c r="I48" s="140">
        <v>0.99</v>
      </c>
      <c r="J48" s="140">
        <v>0.91</v>
      </c>
    </row>
    <row r="49" spans="1:10" ht="47.25" x14ac:dyDescent="0.25">
      <c r="A49" s="134" t="s">
        <v>45</v>
      </c>
      <c r="B49" s="118">
        <v>2</v>
      </c>
      <c r="C49" s="104" t="s">
        <v>49</v>
      </c>
      <c r="D49" s="104"/>
      <c r="E49" s="104" t="s">
        <v>50</v>
      </c>
      <c r="F49" s="198">
        <f t="shared" si="6"/>
        <v>0.88270000000000004</v>
      </c>
      <c r="G49" s="51">
        <v>0.97</v>
      </c>
      <c r="H49" s="51">
        <v>0.9</v>
      </c>
      <c r="I49" s="140">
        <v>0.99</v>
      </c>
      <c r="J49" s="140">
        <v>0.91</v>
      </c>
    </row>
    <row r="50" spans="1:10" x14ac:dyDescent="0.25">
      <c r="A50" s="134" t="s">
        <v>45</v>
      </c>
      <c r="B50" s="118">
        <v>3</v>
      </c>
      <c r="C50" s="104" t="s">
        <v>51</v>
      </c>
      <c r="D50" s="104"/>
      <c r="E50" s="104" t="s">
        <v>52</v>
      </c>
      <c r="F50" s="198">
        <f t="shared" si="6"/>
        <v>0.85560000000000003</v>
      </c>
      <c r="G50" s="51">
        <v>0.92</v>
      </c>
      <c r="H50" s="51">
        <v>0.93</v>
      </c>
      <c r="I50" s="140">
        <v>1</v>
      </c>
      <c r="J50" s="140">
        <v>0.93</v>
      </c>
    </row>
    <row r="51" spans="1:10" ht="78.75" x14ac:dyDescent="0.25">
      <c r="A51" s="134" t="s">
        <v>45</v>
      </c>
      <c r="B51" s="118">
        <v>4</v>
      </c>
      <c r="C51" s="136" t="s">
        <v>53</v>
      </c>
      <c r="D51" s="137"/>
      <c r="E51" s="104" t="s">
        <v>54</v>
      </c>
      <c r="F51" s="198">
        <f t="shared" si="6"/>
        <v>1</v>
      </c>
      <c r="G51" s="51">
        <v>1</v>
      </c>
      <c r="H51" s="51">
        <v>1</v>
      </c>
      <c r="I51" s="140">
        <v>1</v>
      </c>
      <c r="J51" s="140">
        <v>1</v>
      </c>
    </row>
    <row r="52" spans="1:10" ht="32.25" thickBot="1" x14ac:dyDescent="0.3">
      <c r="A52" s="123">
        <v>10</v>
      </c>
      <c r="B52" s="124"/>
      <c r="C52" s="124" t="s">
        <v>55</v>
      </c>
      <c r="D52" s="120"/>
      <c r="E52" s="125"/>
      <c r="F52" s="138">
        <f t="shared" ref="F52" si="7">G52*J52</f>
        <v>0.98499999999999999</v>
      </c>
      <c r="G52" s="139">
        <v>1</v>
      </c>
      <c r="H52" s="139">
        <v>0.98</v>
      </c>
      <c r="I52" s="139">
        <v>1</v>
      </c>
      <c r="J52" s="138">
        <v>0.98499999999999999</v>
      </c>
    </row>
    <row r="53" spans="1:10" ht="63.75" thickBot="1" x14ac:dyDescent="0.3">
      <c r="A53" s="126">
        <v>10</v>
      </c>
      <c r="B53" s="51">
        <v>1</v>
      </c>
      <c r="C53" s="116" t="s">
        <v>56</v>
      </c>
      <c r="D53" s="117" t="s">
        <v>57</v>
      </c>
      <c r="E53" s="52" t="s">
        <v>58</v>
      </c>
      <c r="F53" s="140">
        <f>G53*J53</f>
        <v>0.97</v>
      </c>
      <c r="G53" s="199">
        <v>1</v>
      </c>
      <c r="H53" s="201">
        <v>0.97</v>
      </c>
      <c r="I53" s="201">
        <v>1</v>
      </c>
      <c r="J53" s="201">
        <v>0.97</v>
      </c>
    </row>
    <row r="54" spans="1:10" ht="63.75" thickBot="1" x14ac:dyDescent="0.3">
      <c r="A54" s="126">
        <v>10</v>
      </c>
      <c r="B54" s="51">
        <v>2</v>
      </c>
      <c r="C54" s="116" t="s">
        <v>59</v>
      </c>
      <c r="D54" s="117" t="s">
        <v>57</v>
      </c>
      <c r="E54" s="52" t="s">
        <v>58</v>
      </c>
      <c r="F54" s="140">
        <f>G54*J54</f>
        <v>1</v>
      </c>
      <c r="G54" s="200">
        <v>1</v>
      </c>
      <c r="H54" s="202">
        <v>1</v>
      </c>
      <c r="I54" s="202">
        <v>1</v>
      </c>
      <c r="J54" s="202">
        <v>1</v>
      </c>
    </row>
    <row r="55" spans="1:10" ht="94.5" x14ac:dyDescent="0.25">
      <c r="A55" s="123">
        <v>11</v>
      </c>
      <c r="B55" s="124">
        <v>0</v>
      </c>
      <c r="C55" s="124" t="s">
        <v>60</v>
      </c>
      <c r="D55" s="120" t="s">
        <v>113</v>
      </c>
      <c r="E55" s="125" t="s">
        <v>111</v>
      </c>
      <c r="F55" s="98">
        <f>G55*J55</f>
        <v>0.83</v>
      </c>
      <c r="G55" s="98">
        <v>0.83</v>
      </c>
      <c r="H55" s="98">
        <v>1</v>
      </c>
      <c r="I55" s="98">
        <v>1</v>
      </c>
      <c r="J55" s="98">
        <f>H55/I55</f>
        <v>1</v>
      </c>
    </row>
    <row r="56" spans="1:10" ht="47.25" x14ac:dyDescent="0.25">
      <c r="A56" s="96">
        <v>12</v>
      </c>
      <c r="B56" s="96">
        <v>0</v>
      </c>
      <c r="C56" s="97" t="s">
        <v>137</v>
      </c>
      <c r="D56" s="97" t="s">
        <v>91</v>
      </c>
      <c r="E56" s="97" t="s">
        <v>116</v>
      </c>
      <c r="F56" s="98">
        <v>0.94</v>
      </c>
      <c r="G56" s="98">
        <v>0.94</v>
      </c>
      <c r="H56" s="98">
        <v>1</v>
      </c>
      <c r="I56" s="98">
        <v>1</v>
      </c>
      <c r="J56" s="98">
        <v>1</v>
      </c>
    </row>
    <row r="57" spans="1:10" x14ac:dyDescent="0.25">
      <c r="F57" s="43">
        <f>G57*J57</f>
        <v>0.92</v>
      </c>
      <c r="G57" s="42">
        <v>0.92</v>
      </c>
      <c r="H57" s="42">
        <v>0.98</v>
      </c>
      <c r="I57" s="42">
        <v>0.92</v>
      </c>
      <c r="J57" s="41">
        <v>1</v>
      </c>
    </row>
    <row r="58" spans="1:10" ht="18.75" x14ac:dyDescent="0.3">
      <c r="D58" s="105" t="s">
        <v>132</v>
      </c>
      <c r="F58" s="43">
        <f>G58*J58</f>
        <v>6.5906432748538022E-3</v>
      </c>
      <c r="G58" s="43">
        <f>G57/12</f>
        <v>7.6666666666666675E-2</v>
      </c>
      <c r="H58" s="43">
        <f t="shared" ref="H58" si="8">H57/12</f>
        <v>8.1666666666666665E-2</v>
      </c>
      <c r="I58" s="43">
        <v>0.95</v>
      </c>
      <c r="J58" s="43">
        <f>H58/I58</f>
        <v>8.5964912280701758E-2</v>
      </c>
    </row>
    <row r="60" spans="1:10" x14ac:dyDescent="0.25">
      <c r="G60" s="43"/>
      <c r="H60" s="43"/>
    </row>
    <row r="61" spans="1:10" x14ac:dyDescent="0.25">
      <c r="G61" s="43"/>
    </row>
  </sheetData>
  <mergeCells count="6">
    <mergeCell ref="A2:J2"/>
    <mergeCell ref="A3:J3"/>
    <mergeCell ref="A6:B6"/>
    <mergeCell ref="C6:C7"/>
    <mergeCell ref="D6:D7"/>
    <mergeCell ref="E6:E7"/>
  </mergeCells>
  <pageMargins left="0.7" right="0.7" top="0.75" bottom="0.75" header="0.3" footer="0.3"/>
  <pageSetup paperSize="9" scale="34" orientation="landscape" r:id="rId1"/>
  <rowBreaks count="1" manualBreakCount="1">
    <brk id="29" max="9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63821-A1FD-4AF0-AC68-9F43C51A40DF}">
  <dimension ref="A2:J58"/>
  <sheetViews>
    <sheetView view="pageBreakPreview" topLeftCell="A49" zoomScale="60" zoomScaleNormal="80" workbookViewId="0">
      <selection activeCell="A45" sqref="A45:J45"/>
    </sheetView>
  </sheetViews>
  <sheetFormatPr defaultRowHeight="15.75" x14ac:dyDescent="0.25"/>
  <cols>
    <col min="1" max="2" width="6" style="41" customWidth="1"/>
    <col min="3" max="3" width="38.5703125" style="41" customWidth="1"/>
    <col min="4" max="4" width="35.85546875" style="41" customWidth="1"/>
    <col min="5" max="5" width="39" style="41" customWidth="1"/>
    <col min="6" max="6" width="20" style="41" customWidth="1"/>
    <col min="7" max="7" width="21.140625" style="41" customWidth="1"/>
    <col min="8" max="8" width="15.7109375" style="41" customWidth="1"/>
    <col min="9" max="9" width="16" style="41" customWidth="1"/>
    <col min="10" max="10" width="17.85546875" style="41" customWidth="1"/>
  </cols>
  <sheetData>
    <row r="2" spans="1:10" x14ac:dyDescent="0.25">
      <c r="A2" s="508" t="s">
        <v>86</v>
      </c>
      <c r="B2" s="508"/>
      <c r="C2" s="508"/>
      <c r="D2" s="508"/>
      <c r="E2" s="508"/>
      <c r="F2" s="508"/>
      <c r="G2" s="508"/>
      <c r="H2" s="508"/>
      <c r="I2" s="508"/>
      <c r="J2" s="508"/>
    </row>
    <row r="3" spans="1:10" x14ac:dyDescent="0.25">
      <c r="A3" s="509" t="s">
        <v>166</v>
      </c>
      <c r="B3" s="509"/>
      <c r="C3" s="509"/>
      <c r="D3" s="509"/>
      <c r="E3" s="509"/>
      <c r="F3" s="509"/>
      <c r="G3" s="509"/>
      <c r="H3" s="509"/>
      <c r="I3" s="509"/>
      <c r="J3" s="509"/>
    </row>
    <row r="6" spans="1:10" ht="94.5" x14ac:dyDescent="0.25">
      <c r="A6" s="510" t="s">
        <v>0</v>
      </c>
      <c r="B6" s="511"/>
      <c r="C6" s="512" t="s">
        <v>1</v>
      </c>
      <c r="D6" s="512" t="s">
        <v>2</v>
      </c>
      <c r="E6" s="512" t="s">
        <v>3</v>
      </c>
      <c r="F6" s="2" t="s">
        <v>4</v>
      </c>
      <c r="G6" s="2" t="s">
        <v>5</v>
      </c>
      <c r="H6" s="2" t="s">
        <v>6</v>
      </c>
      <c r="I6" s="2" t="s">
        <v>7</v>
      </c>
      <c r="J6" s="3" t="s">
        <v>8</v>
      </c>
    </row>
    <row r="7" spans="1:10" x14ac:dyDescent="0.25">
      <c r="A7" s="2" t="s">
        <v>9</v>
      </c>
      <c r="B7" s="2" t="s">
        <v>10</v>
      </c>
      <c r="C7" s="513"/>
      <c r="D7" s="513"/>
      <c r="E7" s="513"/>
      <c r="F7" s="18"/>
      <c r="G7" s="18"/>
      <c r="H7" s="18"/>
      <c r="I7" s="18"/>
      <c r="J7" s="4"/>
    </row>
    <row r="8" spans="1:10" ht="47.25" x14ac:dyDescent="0.25">
      <c r="A8" s="123">
        <v>1</v>
      </c>
      <c r="B8" s="124"/>
      <c r="C8" s="124" t="s">
        <v>178</v>
      </c>
      <c r="D8" s="120" t="s">
        <v>22</v>
      </c>
      <c r="E8" s="325"/>
      <c r="F8" s="326">
        <f>(F9+F10+F11+F12+F13+F14)/6</f>
        <v>0.862249644208407</v>
      </c>
      <c r="G8" s="327">
        <v>0.86</v>
      </c>
      <c r="H8" s="328">
        <v>0.98</v>
      </c>
      <c r="I8" s="327">
        <v>0.91</v>
      </c>
      <c r="J8" s="328">
        <v>1</v>
      </c>
    </row>
    <row r="9" spans="1:10" ht="47.25" x14ac:dyDescent="0.25">
      <c r="A9" s="126" t="s">
        <v>20</v>
      </c>
      <c r="B9" s="51">
        <v>1</v>
      </c>
      <c r="C9" s="116" t="s">
        <v>87</v>
      </c>
      <c r="D9" s="117" t="s">
        <v>22</v>
      </c>
      <c r="E9" s="52" t="s">
        <v>23</v>
      </c>
      <c r="F9" s="332">
        <f t="shared" ref="F9:F14" si="0">G9*J9</f>
        <v>1</v>
      </c>
      <c r="G9" s="51">
        <v>1</v>
      </c>
      <c r="H9" s="51">
        <v>1</v>
      </c>
      <c r="I9" s="51">
        <v>0.77</v>
      </c>
      <c r="J9" s="232">
        <v>1</v>
      </c>
    </row>
    <row r="10" spans="1:10" ht="47.25" x14ac:dyDescent="0.25">
      <c r="A10" s="126" t="s">
        <v>20</v>
      </c>
      <c r="B10" s="51">
        <v>2</v>
      </c>
      <c r="C10" s="116" t="s">
        <v>21</v>
      </c>
      <c r="D10" s="117" t="s">
        <v>22</v>
      </c>
      <c r="E10" s="52" t="s">
        <v>23</v>
      </c>
      <c r="F10" s="332">
        <f t="shared" si="0"/>
        <v>0.8443298969072166</v>
      </c>
      <c r="G10" s="140">
        <v>0.9</v>
      </c>
      <c r="H10" s="51">
        <v>0.91</v>
      </c>
      <c r="I10" s="51">
        <v>0.97</v>
      </c>
      <c r="J10" s="232">
        <f t="shared" ref="J10:J14" si="1">H10/I10</f>
        <v>0.93814432989690733</v>
      </c>
    </row>
    <row r="11" spans="1:10" ht="47.25" x14ac:dyDescent="0.25">
      <c r="A11" s="126" t="s">
        <v>20</v>
      </c>
      <c r="B11" s="51">
        <v>3</v>
      </c>
      <c r="C11" s="116" t="s">
        <v>24</v>
      </c>
      <c r="D11" s="117" t="s">
        <v>22</v>
      </c>
      <c r="E11" s="52" t="s">
        <v>23</v>
      </c>
      <c r="F11" s="332">
        <f t="shared" si="0"/>
        <v>0.91919191919191934</v>
      </c>
      <c r="G11" s="51">
        <v>0.91</v>
      </c>
      <c r="H11" s="51">
        <v>1</v>
      </c>
      <c r="I11" s="51">
        <v>0.99</v>
      </c>
      <c r="J11" s="232">
        <f t="shared" si="1"/>
        <v>1.0101010101010102</v>
      </c>
    </row>
    <row r="12" spans="1:10" ht="47.25" x14ac:dyDescent="0.25">
      <c r="A12" s="126" t="s">
        <v>20</v>
      </c>
      <c r="B12" s="51">
        <v>4</v>
      </c>
      <c r="C12" s="116" t="s">
        <v>25</v>
      </c>
      <c r="D12" s="117" t="s">
        <v>22</v>
      </c>
      <c r="E12" s="52" t="s">
        <v>26</v>
      </c>
      <c r="F12" s="332">
        <v>1</v>
      </c>
      <c r="G12" s="51">
        <v>1</v>
      </c>
      <c r="H12" s="51">
        <v>1</v>
      </c>
      <c r="I12" s="51">
        <v>0.89</v>
      </c>
      <c r="J12" s="232">
        <v>1</v>
      </c>
    </row>
    <row r="13" spans="1:10" ht="47.25" x14ac:dyDescent="0.25">
      <c r="A13" s="126" t="s">
        <v>20</v>
      </c>
      <c r="B13" s="51">
        <v>5</v>
      </c>
      <c r="C13" s="116" t="s">
        <v>168</v>
      </c>
      <c r="D13" s="117" t="s">
        <v>22</v>
      </c>
      <c r="E13" s="52" t="s">
        <v>23</v>
      </c>
      <c r="F13" s="332">
        <f t="shared" si="0"/>
        <v>0.61616161616161613</v>
      </c>
      <c r="G13" s="51">
        <v>0.61</v>
      </c>
      <c r="H13" s="51">
        <v>1</v>
      </c>
      <c r="I13" s="51">
        <v>0.99</v>
      </c>
      <c r="J13" s="232">
        <f t="shared" si="1"/>
        <v>1.0101010101010102</v>
      </c>
    </row>
    <row r="14" spans="1:10" ht="47.25" x14ac:dyDescent="0.25">
      <c r="A14" s="126" t="s">
        <v>20</v>
      </c>
      <c r="B14" s="51">
        <v>6</v>
      </c>
      <c r="C14" s="116" t="s">
        <v>28</v>
      </c>
      <c r="D14" s="117" t="s">
        <v>22</v>
      </c>
      <c r="E14" s="52" t="s">
        <v>23</v>
      </c>
      <c r="F14" s="332">
        <f t="shared" si="0"/>
        <v>0.79381443298969079</v>
      </c>
      <c r="G14" s="333">
        <v>0.77</v>
      </c>
      <c r="H14" s="333">
        <v>1</v>
      </c>
      <c r="I14" s="333">
        <v>0.97</v>
      </c>
      <c r="J14" s="232">
        <f t="shared" si="1"/>
        <v>1.0309278350515465</v>
      </c>
    </row>
    <row r="15" spans="1:10" ht="63" x14ac:dyDescent="0.25">
      <c r="A15" s="109">
        <v>2</v>
      </c>
      <c r="B15" s="109"/>
      <c r="C15" s="119" t="s">
        <v>122</v>
      </c>
      <c r="D15" s="120" t="s">
        <v>123</v>
      </c>
      <c r="E15" s="329"/>
      <c r="F15" s="330">
        <f t="shared" ref="F15:F17" si="2">G15*J15</f>
        <v>0.95</v>
      </c>
      <c r="G15" s="331">
        <v>0.95</v>
      </c>
      <c r="H15" s="331">
        <v>1</v>
      </c>
      <c r="I15" s="331">
        <v>1</v>
      </c>
      <c r="J15" s="331">
        <v>1</v>
      </c>
    </row>
    <row r="16" spans="1:10" ht="47.25" x14ac:dyDescent="0.25">
      <c r="A16" s="118">
        <v>2</v>
      </c>
      <c r="B16" s="118">
        <v>1</v>
      </c>
      <c r="C16" s="104" t="s">
        <v>177</v>
      </c>
      <c r="D16" s="104"/>
      <c r="E16" s="104" t="s">
        <v>31</v>
      </c>
      <c r="F16" s="324">
        <f t="shared" si="2"/>
        <v>0.93</v>
      </c>
      <c r="G16" s="107">
        <v>0.93</v>
      </c>
      <c r="H16" s="107">
        <v>1</v>
      </c>
      <c r="I16" s="107">
        <v>1</v>
      </c>
      <c r="J16" s="106">
        <f>H16/I16</f>
        <v>1</v>
      </c>
    </row>
    <row r="17" spans="1:10" ht="78.75" x14ac:dyDescent="0.25">
      <c r="A17" s="118">
        <v>2</v>
      </c>
      <c r="B17" s="118">
        <v>2</v>
      </c>
      <c r="C17" s="104" t="s">
        <v>124</v>
      </c>
      <c r="D17" s="104" t="s">
        <v>32</v>
      </c>
      <c r="E17" s="104" t="s">
        <v>33</v>
      </c>
      <c r="F17" s="324">
        <f t="shared" si="2"/>
        <v>0.97</v>
      </c>
      <c r="G17" s="107">
        <v>0.97</v>
      </c>
      <c r="H17" s="107">
        <v>1</v>
      </c>
      <c r="I17" s="107">
        <v>1</v>
      </c>
      <c r="J17" s="106">
        <v>1</v>
      </c>
    </row>
    <row r="18" spans="1:10" ht="63" x14ac:dyDescent="0.25">
      <c r="A18" s="72" t="s">
        <v>34</v>
      </c>
      <c r="B18" s="73"/>
      <c r="C18" s="73" t="s">
        <v>110</v>
      </c>
      <c r="D18" s="74" t="s">
        <v>123</v>
      </c>
      <c r="E18" s="75" t="s">
        <v>111</v>
      </c>
      <c r="F18" s="74"/>
      <c r="G18" s="74"/>
      <c r="H18" s="74"/>
      <c r="I18" s="74"/>
      <c r="J18" s="74"/>
    </row>
    <row r="19" spans="1:10" ht="63" x14ac:dyDescent="0.25">
      <c r="A19" s="68" t="s">
        <v>34</v>
      </c>
      <c r="B19" s="2">
        <v>1</v>
      </c>
      <c r="C19" s="18" t="s">
        <v>37</v>
      </c>
      <c r="D19" s="70" t="s">
        <v>36</v>
      </c>
      <c r="E19" s="19" t="s">
        <v>111</v>
      </c>
      <c r="F19" s="100"/>
      <c r="G19" s="100"/>
      <c r="H19" s="100"/>
      <c r="I19" s="100"/>
      <c r="J19" s="100"/>
    </row>
    <row r="20" spans="1:10" ht="63" x14ac:dyDescent="0.25">
      <c r="A20" s="68" t="s">
        <v>34</v>
      </c>
      <c r="B20" s="2">
        <v>2</v>
      </c>
      <c r="C20" s="18" t="s">
        <v>38</v>
      </c>
      <c r="D20" s="70" t="s">
        <v>36</v>
      </c>
      <c r="E20" s="19" t="s">
        <v>111</v>
      </c>
      <c r="F20" s="100"/>
      <c r="G20" s="112"/>
      <c r="H20" s="100"/>
      <c r="I20" s="100"/>
      <c r="J20" s="100"/>
    </row>
    <row r="21" spans="1:10" ht="63" x14ac:dyDescent="0.25">
      <c r="A21" s="68" t="s">
        <v>34</v>
      </c>
      <c r="B21" s="2">
        <v>3</v>
      </c>
      <c r="C21" s="18" t="s">
        <v>112</v>
      </c>
      <c r="D21" s="70" t="s">
        <v>36</v>
      </c>
      <c r="E21" s="19" t="s">
        <v>111</v>
      </c>
      <c r="F21" s="100"/>
      <c r="G21" s="100"/>
      <c r="H21" s="100"/>
      <c r="I21" s="100"/>
      <c r="J21" s="100"/>
    </row>
    <row r="22" spans="1:10" ht="63" x14ac:dyDescent="0.25">
      <c r="A22" s="68" t="s">
        <v>34</v>
      </c>
      <c r="B22" s="2">
        <v>4</v>
      </c>
      <c r="C22" s="18" t="s">
        <v>40</v>
      </c>
      <c r="D22" s="70" t="s">
        <v>36</v>
      </c>
      <c r="E22" s="19" t="s">
        <v>111</v>
      </c>
      <c r="F22" s="100"/>
      <c r="G22" s="100"/>
      <c r="H22" s="100"/>
      <c r="I22" s="100"/>
      <c r="J22" s="100"/>
    </row>
    <row r="23" spans="1:10" ht="63" x14ac:dyDescent="0.25">
      <c r="A23" s="68" t="s">
        <v>34</v>
      </c>
      <c r="B23" s="2">
        <v>5</v>
      </c>
      <c r="C23" s="18" t="s">
        <v>28</v>
      </c>
      <c r="D23" s="70" t="s">
        <v>36</v>
      </c>
      <c r="E23" s="19" t="s">
        <v>111</v>
      </c>
      <c r="F23" s="100"/>
      <c r="G23" s="100"/>
      <c r="H23" s="100"/>
      <c r="I23" s="100"/>
      <c r="J23" s="100"/>
    </row>
    <row r="24" spans="1:10" ht="47.25" x14ac:dyDescent="0.25">
      <c r="A24" s="123">
        <v>4</v>
      </c>
      <c r="B24" s="124"/>
      <c r="C24" s="124" t="s">
        <v>114</v>
      </c>
      <c r="D24" s="120"/>
      <c r="E24" s="125"/>
      <c r="F24" s="217">
        <f>G24*J24</f>
        <v>1.0101010101010102</v>
      </c>
      <c r="G24" s="101">
        <v>1</v>
      </c>
      <c r="H24" s="102">
        <v>1</v>
      </c>
      <c r="I24" s="215">
        <v>0.99</v>
      </c>
      <c r="J24" s="108">
        <f>H24/I24</f>
        <v>1.0101010101010102</v>
      </c>
    </row>
    <row r="25" spans="1:10" ht="47.25" x14ac:dyDescent="0.25">
      <c r="A25" s="308" t="s">
        <v>73</v>
      </c>
      <c r="B25" s="219">
        <v>1</v>
      </c>
      <c r="C25" s="221" t="s">
        <v>74</v>
      </c>
      <c r="D25" s="309" t="s">
        <v>22</v>
      </c>
      <c r="E25" s="220" t="s">
        <v>75</v>
      </c>
      <c r="F25" s="334">
        <f>G25*J25</f>
        <v>1.0309278350515465</v>
      </c>
      <c r="G25" s="311">
        <v>1</v>
      </c>
      <c r="H25" s="312">
        <v>1</v>
      </c>
      <c r="I25" s="313">
        <v>0.97</v>
      </c>
      <c r="J25" s="314">
        <f>H25/I25</f>
        <v>1.0309278350515465</v>
      </c>
    </row>
    <row r="26" spans="1:10" ht="47.25" x14ac:dyDescent="0.25">
      <c r="A26" s="308" t="s">
        <v>73</v>
      </c>
      <c r="B26" s="219">
        <v>2</v>
      </c>
      <c r="C26" s="221" t="s">
        <v>76</v>
      </c>
      <c r="D26" s="309" t="s">
        <v>22</v>
      </c>
      <c r="E26" s="220" t="s">
        <v>22</v>
      </c>
      <c r="F26" s="334">
        <f t="shared" ref="F26:F28" si="3">G26*J26</f>
        <v>1.0101010101010102</v>
      </c>
      <c r="G26" s="311">
        <v>1</v>
      </c>
      <c r="H26" s="312">
        <v>1</v>
      </c>
      <c r="I26" s="313">
        <v>0.99</v>
      </c>
      <c r="J26" s="314">
        <f t="shared" ref="J26:J28" si="4">H26/I26</f>
        <v>1.0101010101010102</v>
      </c>
    </row>
    <row r="27" spans="1:10" ht="47.25" x14ac:dyDescent="0.25">
      <c r="A27" s="308" t="s">
        <v>73</v>
      </c>
      <c r="B27" s="219">
        <v>3</v>
      </c>
      <c r="C27" s="221" t="s">
        <v>77</v>
      </c>
      <c r="D27" s="309" t="s">
        <v>22</v>
      </c>
      <c r="E27" s="220" t="s">
        <v>78</v>
      </c>
      <c r="F27" s="334">
        <f t="shared" si="3"/>
        <v>1</v>
      </c>
      <c r="G27" s="311">
        <v>1</v>
      </c>
      <c r="H27" s="312">
        <v>1</v>
      </c>
      <c r="I27" s="313">
        <v>1</v>
      </c>
      <c r="J27" s="314">
        <f t="shared" si="4"/>
        <v>1</v>
      </c>
    </row>
    <row r="28" spans="1:10" ht="47.25" x14ac:dyDescent="0.25">
      <c r="A28" s="308" t="s">
        <v>73</v>
      </c>
      <c r="B28" s="219">
        <v>5</v>
      </c>
      <c r="C28" s="221" t="s">
        <v>80</v>
      </c>
      <c r="D28" s="309" t="s">
        <v>22</v>
      </c>
      <c r="E28" s="220" t="s">
        <v>81</v>
      </c>
      <c r="F28" s="334">
        <f t="shared" si="3"/>
        <v>1</v>
      </c>
      <c r="G28" s="311">
        <v>1</v>
      </c>
      <c r="H28" s="219">
        <v>1</v>
      </c>
      <c r="I28" s="310">
        <v>1</v>
      </c>
      <c r="J28" s="314">
        <f t="shared" si="4"/>
        <v>1</v>
      </c>
    </row>
    <row r="29" spans="1:10" ht="78.75" x14ac:dyDescent="0.25">
      <c r="A29" s="123" t="s">
        <v>11</v>
      </c>
      <c r="B29" s="124"/>
      <c r="C29" s="124" t="s">
        <v>12</v>
      </c>
      <c r="D29" s="120" t="s">
        <v>115</v>
      </c>
      <c r="E29" s="130"/>
      <c r="F29" s="336">
        <f>G29*J29</f>
        <v>0.94040404040404035</v>
      </c>
      <c r="G29" s="109">
        <v>0.95</v>
      </c>
      <c r="H29" s="109">
        <v>0.98</v>
      </c>
      <c r="I29" s="109">
        <v>0.99</v>
      </c>
      <c r="J29" s="294">
        <f>H29/I29</f>
        <v>0.98989898989898994</v>
      </c>
    </row>
    <row r="30" spans="1:10" ht="47.25" x14ac:dyDescent="0.25">
      <c r="A30" s="126" t="s">
        <v>11</v>
      </c>
      <c r="B30" s="51">
        <v>1</v>
      </c>
      <c r="C30" s="116" t="s">
        <v>13</v>
      </c>
      <c r="D30" s="117" t="s">
        <v>116</v>
      </c>
      <c r="E30" s="52" t="s">
        <v>116</v>
      </c>
      <c r="F30" s="335">
        <f>G30*J30</f>
        <v>0.94089999999999996</v>
      </c>
      <c r="G30" s="140">
        <v>0.97</v>
      </c>
      <c r="H30" s="51">
        <v>0.98</v>
      </c>
      <c r="I30" s="51">
        <v>0.99</v>
      </c>
      <c r="J30" s="142">
        <v>0.97</v>
      </c>
    </row>
    <row r="31" spans="1:10" ht="47.25" x14ac:dyDescent="0.25">
      <c r="A31" s="126" t="s">
        <v>11</v>
      </c>
      <c r="B31" s="51">
        <v>2</v>
      </c>
      <c r="C31" s="116" t="s">
        <v>14</v>
      </c>
      <c r="D31" s="117" t="s">
        <v>117</v>
      </c>
      <c r="E31" s="52" t="s">
        <v>15</v>
      </c>
      <c r="F31" s="335">
        <f>G31*J31</f>
        <v>0.83700000000000008</v>
      </c>
      <c r="G31" s="51">
        <v>0.93</v>
      </c>
      <c r="H31" s="140">
        <v>0.9</v>
      </c>
      <c r="I31" s="51">
        <v>1</v>
      </c>
      <c r="J31" s="140">
        <f>H31/I31</f>
        <v>0.9</v>
      </c>
    </row>
    <row r="32" spans="1:10" ht="31.5" x14ac:dyDescent="0.25">
      <c r="A32" s="126" t="s">
        <v>11</v>
      </c>
      <c r="B32" s="51">
        <v>3</v>
      </c>
      <c r="C32" s="116" t="s">
        <v>16</v>
      </c>
      <c r="D32" s="117" t="s">
        <v>118</v>
      </c>
      <c r="E32" s="52" t="s">
        <v>15</v>
      </c>
      <c r="F32" s="335">
        <f t="shared" ref="F32:F34" si="5">G32*J32</f>
        <v>1</v>
      </c>
      <c r="G32" s="51">
        <v>1</v>
      </c>
      <c r="H32" s="51">
        <v>1</v>
      </c>
      <c r="I32" s="51">
        <v>1</v>
      </c>
      <c r="J32" s="142">
        <f t="shared" ref="J32:J34" si="6">H32/I32</f>
        <v>1</v>
      </c>
    </row>
    <row r="33" spans="1:10" ht="31.5" x14ac:dyDescent="0.25">
      <c r="A33" s="126" t="s">
        <v>11</v>
      </c>
      <c r="B33" s="51">
        <v>4</v>
      </c>
      <c r="C33" s="116" t="s">
        <v>17</v>
      </c>
      <c r="D33" s="117" t="s">
        <v>118</v>
      </c>
      <c r="E33" s="52" t="s">
        <v>118</v>
      </c>
      <c r="F33" s="335">
        <f t="shared" si="5"/>
        <v>0.92</v>
      </c>
      <c r="G33" s="51">
        <v>0.92</v>
      </c>
      <c r="H33" s="51">
        <v>1</v>
      </c>
      <c r="I33" s="51">
        <v>1</v>
      </c>
      <c r="J33" s="142">
        <f t="shared" si="6"/>
        <v>1</v>
      </c>
    </row>
    <row r="34" spans="1:10" ht="63" x14ac:dyDescent="0.25">
      <c r="A34" s="126" t="s">
        <v>11</v>
      </c>
      <c r="B34" s="51">
        <v>5</v>
      </c>
      <c r="C34" s="116" t="s">
        <v>19</v>
      </c>
      <c r="D34" s="117" t="s">
        <v>18</v>
      </c>
      <c r="E34" s="52" t="s">
        <v>119</v>
      </c>
      <c r="F34" s="335">
        <f t="shared" si="5"/>
        <v>0.97</v>
      </c>
      <c r="G34" s="51">
        <v>0.97</v>
      </c>
      <c r="H34" s="51">
        <v>1</v>
      </c>
      <c r="I34" s="51">
        <v>1</v>
      </c>
      <c r="J34" s="142">
        <f t="shared" si="6"/>
        <v>1</v>
      </c>
    </row>
    <row r="35" spans="1:10" ht="63" x14ac:dyDescent="0.25">
      <c r="A35" s="129">
        <v>6</v>
      </c>
      <c r="B35" s="130"/>
      <c r="C35" s="131" t="s">
        <v>41</v>
      </c>
      <c r="D35" s="125" t="s">
        <v>126</v>
      </c>
      <c r="E35" s="124"/>
      <c r="F35" s="193">
        <f>G35*J35</f>
        <v>0.95</v>
      </c>
      <c r="G35" s="295">
        <v>0.95</v>
      </c>
      <c r="H35" s="295">
        <v>1</v>
      </c>
      <c r="I35" s="295">
        <v>1</v>
      </c>
      <c r="J35" s="295">
        <v>1</v>
      </c>
    </row>
    <row r="36" spans="1:10" ht="63" x14ac:dyDescent="0.25">
      <c r="A36" s="51">
        <v>6</v>
      </c>
      <c r="B36" s="51">
        <v>1</v>
      </c>
      <c r="C36" s="52" t="s">
        <v>42</v>
      </c>
      <c r="D36" s="52" t="s">
        <v>134</v>
      </c>
      <c r="E36" s="52" t="s">
        <v>136</v>
      </c>
      <c r="F36" s="152">
        <f>G36*J36</f>
        <v>1</v>
      </c>
      <c r="G36" s="152">
        <v>1</v>
      </c>
      <c r="H36" s="296">
        <v>1</v>
      </c>
      <c r="I36" s="296">
        <v>0.98</v>
      </c>
      <c r="J36" s="152">
        <v>1</v>
      </c>
    </row>
    <row r="37" spans="1:10" ht="47.25" x14ac:dyDescent="0.25">
      <c r="A37" s="2">
        <v>6</v>
      </c>
      <c r="B37" s="51">
        <v>2</v>
      </c>
      <c r="C37" s="52" t="s">
        <v>43</v>
      </c>
      <c r="D37" s="52" t="s">
        <v>135</v>
      </c>
      <c r="E37" s="52" t="s">
        <v>125</v>
      </c>
      <c r="F37" s="297">
        <f>G37*J37</f>
        <v>0.86</v>
      </c>
      <c r="G37" s="297">
        <v>0.86</v>
      </c>
      <c r="H37" s="297">
        <v>1</v>
      </c>
      <c r="I37" s="297">
        <v>1</v>
      </c>
      <c r="J37" s="297">
        <v>1</v>
      </c>
    </row>
    <row r="38" spans="1:10" ht="63" x14ac:dyDescent="0.25">
      <c r="A38" s="2">
        <v>6</v>
      </c>
      <c r="B38" s="51">
        <v>3</v>
      </c>
      <c r="C38" s="52" t="s">
        <v>180</v>
      </c>
      <c r="D38" s="52" t="s">
        <v>135</v>
      </c>
      <c r="E38" s="52" t="s">
        <v>125</v>
      </c>
      <c r="F38" s="298">
        <v>1</v>
      </c>
      <c r="G38" s="299">
        <v>1</v>
      </c>
      <c r="H38" s="299">
        <v>1</v>
      </c>
      <c r="I38" s="299">
        <v>1</v>
      </c>
      <c r="J38" s="298">
        <v>1</v>
      </c>
    </row>
    <row r="39" spans="1:10" ht="47.25" x14ac:dyDescent="0.25">
      <c r="A39" s="147" t="s">
        <v>61</v>
      </c>
      <c r="B39" s="147"/>
      <c r="C39" s="124" t="s">
        <v>179</v>
      </c>
      <c r="D39" s="121"/>
      <c r="E39" s="148" t="s">
        <v>63</v>
      </c>
      <c r="F39" s="193"/>
      <c r="G39" s="193"/>
      <c r="H39" s="193"/>
      <c r="I39" s="193"/>
      <c r="J39" s="194"/>
    </row>
    <row r="40" spans="1:10" ht="47.25" x14ac:dyDescent="0.25">
      <c r="A40" s="149" t="s">
        <v>61</v>
      </c>
      <c r="B40" s="149" t="s">
        <v>64</v>
      </c>
      <c r="C40" s="116" t="s">
        <v>65</v>
      </c>
      <c r="D40" s="150"/>
      <c r="E40" s="151" t="s">
        <v>63</v>
      </c>
      <c r="F40" s="152"/>
      <c r="G40" s="153"/>
      <c r="H40" s="153"/>
      <c r="I40" s="153"/>
      <c r="J40" s="154"/>
    </row>
    <row r="41" spans="1:10" ht="47.25" x14ac:dyDescent="0.25">
      <c r="A41" s="149" t="s">
        <v>61</v>
      </c>
      <c r="B41" s="149" t="s">
        <v>66</v>
      </c>
      <c r="C41" s="116" t="s">
        <v>67</v>
      </c>
      <c r="D41" s="103"/>
      <c r="E41" s="151" t="s">
        <v>63</v>
      </c>
      <c r="F41" s="152"/>
      <c r="G41" s="155"/>
      <c r="H41" s="155"/>
      <c r="I41" s="155"/>
      <c r="J41" s="154"/>
    </row>
    <row r="42" spans="1:10" ht="47.25" x14ac:dyDescent="0.25">
      <c r="A42" s="149" t="s">
        <v>61</v>
      </c>
      <c r="B42" s="149" t="s">
        <v>68</v>
      </c>
      <c r="C42" s="116" t="s">
        <v>69</v>
      </c>
      <c r="D42" s="103"/>
      <c r="E42" s="151" t="s">
        <v>63</v>
      </c>
      <c r="F42" s="152"/>
      <c r="G42" s="155"/>
      <c r="H42" s="155"/>
      <c r="I42" s="155"/>
      <c r="J42" s="154"/>
    </row>
    <row r="43" spans="1:10" ht="47.25" x14ac:dyDescent="0.25">
      <c r="A43" s="149" t="s">
        <v>61</v>
      </c>
      <c r="B43" s="149" t="s">
        <v>70</v>
      </c>
      <c r="C43" s="116" t="s">
        <v>71</v>
      </c>
      <c r="D43" s="103"/>
      <c r="E43" s="151" t="s">
        <v>63</v>
      </c>
      <c r="F43" s="152"/>
      <c r="G43" s="155"/>
      <c r="H43" s="155"/>
      <c r="I43" s="155"/>
      <c r="J43" s="154"/>
    </row>
    <row r="44" spans="1:10" ht="47.25" x14ac:dyDescent="0.25">
      <c r="A44" s="149" t="s">
        <v>61</v>
      </c>
      <c r="B44" s="149" t="s">
        <v>11</v>
      </c>
      <c r="C44" s="116" t="s">
        <v>72</v>
      </c>
      <c r="D44" s="137"/>
      <c r="E44" s="151" t="s">
        <v>63</v>
      </c>
      <c r="F44" s="152"/>
      <c r="G44" s="156"/>
      <c r="H44" s="156"/>
      <c r="I44" s="156"/>
      <c r="J44" s="154"/>
    </row>
    <row r="45" spans="1:10" ht="78.75" x14ac:dyDescent="0.25">
      <c r="A45" s="109">
        <v>8</v>
      </c>
      <c r="B45" s="109" t="s">
        <v>82</v>
      </c>
      <c r="C45" s="119" t="s">
        <v>181</v>
      </c>
      <c r="D45" s="119" t="s">
        <v>84</v>
      </c>
      <c r="E45" s="119" t="s">
        <v>85</v>
      </c>
      <c r="F45" s="146"/>
      <c r="G45" s="146"/>
      <c r="H45" s="146"/>
      <c r="I45" s="146"/>
      <c r="J45" s="146"/>
    </row>
    <row r="46" spans="1:10" ht="78.75" x14ac:dyDescent="0.25">
      <c r="A46" s="132" t="s">
        <v>45</v>
      </c>
      <c r="B46" s="109"/>
      <c r="C46" s="119" t="s">
        <v>46</v>
      </c>
      <c r="D46" s="119" t="s">
        <v>176</v>
      </c>
      <c r="E46" s="133" t="s">
        <v>47</v>
      </c>
      <c r="F46" s="337">
        <f>AVERAGE(F47:F50)</f>
        <v>0.9780219780219781</v>
      </c>
      <c r="G46" s="304">
        <f>AVERAGE(G47:G50)</f>
        <v>0.95250000000000001</v>
      </c>
      <c r="H46" s="304">
        <f t="shared" ref="H46:I46" si="7">AVERAGE(H47:H50)</f>
        <v>1</v>
      </c>
      <c r="I46" s="304">
        <f t="shared" si="7"/>
        <v>0.97249999999999992</v>
      </c>
      <c r="J46" s="304">
        <v>1</v>
      </c>
    </row>
    <row r="47" spans="1:10" ht="63" x14ac:dyDescent="0.25">
      <c r="A47" s="134" t="s">
        <v>45</v>
      </c>
      <c r="B47" s="118">
        <v>1</v>
      </c>
      <c r="C47" s="104" t="s">
        <v>48</v>
      </c>
      <c r="D47" s="104" t="s">
        <v>176</v>
      </c>
      <c r="E47" s="135" t="s">
        <v>47</v>
      </c>
      <c r="F47" s="338">
        <f>G47*J47</f>
        <v>0.98989898989898994</v>
      </c>
      <c r="G47" s="296">
        <v>0.98</v>
      </c>
      <c r="H47" s="296">
        <v>1</v>
      </c>
      <c r="I47" s="152">
        <v>0.99</v>
      </c>
      <c r="J47" s="305">
        <f>H47/I47</f>
        <v>1.0101010101010102</v>
      </c>
    </row>
    <row r="48" spans="1:10" ht="63" x14ac:dyDescent="0.25">
      <c r="A48" s="134" t="s">
        <v>45</v>
      </c>
      <c r="B48" s="118">
        <v>2</v>
      </c>
      <c r="C48" s="104" t="s">
        <v>49</v>
      </c>
      <c r="D48" s="104" t="s">
        <v>175</v>
      </c>
      <c r="E48" s="104" t="s">
        <v>50</v>
      </c>
      <c r="F48" s="338">
        <f>G48*J48</f>
        <v>0.91208791208791196</v>
      </c>
      <c r="G48" s="306">
        <v>0.83</v>
      </c>
      <c r="H48" s="296">
        <v>1</v>
      </c>
      <c r="I48" s="152">
        <v>0.91</v>
      </c>
      <c r="J48" s="305">
        <f t="shared" ref="J48:J50" si="8">H48/I48</f>
        <v>1.0989010989010988</v>
      </c>
    </row>
    <row r="49" spans="1:10" ht="63" x14ac:dyDescent="0.25">
      <c r="A49" s="134" t="s">
        <v>45</v>
      </c>
      <c r="B49" s="118">
        <v>3</v>
      </c>
      <c r="C49" s="104" t="s">
        <v>51</v>
      </c>
      <c r="D49" s="104" t="s">
        <v>176</v>
      </c>
      <c r="E49" s="104" t="s">
        <v>52</v>
      </c>
      <c r="F49" s="338">
        <f>G49*J49</f>
        <v>1.0101010101010102</v>
      </c>
      <c r="G49" s="296">
        <v>1</v>
      </c>
      <c r="H49" s="296">
        <v>1</v>
      </c>
      <c r="I49" s="152">
        <v>0.99</v>
      </c>
      <c r="J49" s="305">
        <f t="shared" si="8"/>
        <v>1.0101010101010102</v>
      </c>
    </row>
    <row r="50" spans="1:10" ht="79.5" thickBot="1" x14ac:dyDescent="0.3">
      <c r="A50" s="134" t="s">
        <v>45</v>
      </c>
      <c r="B50" s="118">
        <v>4</v>
      </c>
      <c r="C50" s="136" t="s">
        <v>182</v>
      </c>
      <c r="D50" s="104" t="s">
        <v>176</v>
      </c>
      <c r="E50" s="104" t="s">
        <v>54</v>
      </c>
      <c r="F50" s="338">
        <f>G50*J50</f>
        <v>1</v>
      </c>
      <c r="G50" s="296">
        <v>1</v>
      </c>
      <c r="H50" s="296">
        <v>1</v>
      </c>
      <c r="I50" s="305">
        <v>1</v>
      </c>
      <c r="J50" s="305">
        <f t="shared" si="8"/>
        <v>1</v>
      </c>
    </row>
    <row r="51" spans="1:10" ht="32.25" thickBot="1" x14ac:dyDescent="0.3">
      <c r="A51" s="123">
        <v>10</v>
      </c>
      <c r="B51" s="124"/>
      <c r="C51" s="124" t="s">
        <v>174</v>
      </c>
      <c r="D51" s="120"/>
      <c r="E51" s="125"/>
      <c r="F51" s="300">
        <v>1</v>
      </c>
      <c r="G51" s="301">
        <v>1</v>
      </c>
      <c r="H51" s="301">
        <v>1</v>
      </c>
      <c r="I51" s="301">
        <v>1</v>
      </c>
      <c r="J51" s="301">
        <v>1</v>
      </c>
    </row>
    <row r="52" spans="1:10" ht="95.25" thickBot="1" x14ac:dyDescent="0.3">
      <c r="A52" s="123">
        <v>11</v>
      </c>
      <c r="B52" s="124">
        <v>0</v>
      </c>
      <c r="C52" s="124" t="s">
        <v>183</v>
      </c>
      <c r="D52" s="120" t="s">
        <v>113</v>
      </c>
      <c r="E52" s="125" t="s">
        <v>111</v>
      </c>
      <c r="F52" s="302">
        <f>G52*J52</f>
        <v>1</v>
      </c>
      <c r="G52" s="302">
        <v>1</v>
      </c>
      <c r="H52" s="302">
        <v>1</v>
      </c>
      <c r="I52" s="302">
        <v>1</v>
      </c>
      <c r="J52" s="302">
        <v>1</v>
      </c>
    </row>
    <row r="53" spans="1:10" ht="48" thickBot="1" x14ac:dyDescent="0.3">
      <c r="A53" s="143">
        <v>12</v>
      </c>
      <c r="B53" s="130">
        <v>0</v>
      </c>
      <c r="C53" s="125" t="s">
        <v>184</v>
      </c>
      <c r="D53" s="125" t="s">
        <v>91</v>
      </c>
      <c r="E53" s="125" t="s">
        <v>116</v>
      </c>
      <c r="F53" s="303">
        <v>1</v>
      </c>
      <c r="G53" s="303">
        <v>1</v>
      </c>
      <c r="H53" s="303">
        <v>1</v>
      </c>
      <c r="I53" s="303">
        <v>1</v>
      </c>
      <c r="J53" s="303">
        <f>H53/I53</f>
        <v>1</v>
      </c>
    </row>
    <row r="54" spans="1:10" x14ac:dyDescent="0.25">
      <c r="F54" s="43">
        <f>G54*J54</f>
        <v>0.9697959183673468</v>
      </c>
      <c r="G54" s="42">
        <v>0.96</v>
      </c>
      <c r="H54" s="42">
        <v>0.99</v>
      </c>
      <c r="I54" s="42">
        <v>0.98</v>
      </c>
      <c r="J54" s="315">
        <f>H54/I54</f>
        <v>1.010204081632653</v>
      </c>
    </row>
    <row r="55" spans="1:10" ht="18.75" x14ac:dyDescent="0.3">
      <c r="D55" s="105" t="s">
        <v>132</v>
      </c>
      <c r="F55" s="43">
        <f>G55*J55</f>
        <v>6.9473684210526326E-3</v>
      </c>
      <c r="G55" s="43">
        <f>G54/12</f>
        <v>0.08</v>
      </c>
      <c r="H55" s="43">
        <f t="shared" ref="H55" si="9">H54/12</f>
        <v>8.2500000000000004E-2</v>
      </c>
      <c r="I55" s="43">
        <v>0.95</v>
      </c>
      <c r="J55" s="43">
        <f>H55/I55</f>
        <v>8.6842105263157901E-2</v>
      </c>
    </row>
    <row r="57" spans="1:10" x14ac:dyDescent="0.25">
      <c r="G57" s="43"/>
      <c r="H57" s="43"/>
    </row>
    <row r="58" spans="1:10" x14ac:dyDescent="0.25">
      <c r="G58" s="43"/>
    </row>
  </sheetData>
  <mergeCells count="6">
    <mergeCell ref="A2:J2"/>
    <mergeCell ref="A3:J3"/>
    <mergeCell ref="A6:B6"/>
    <mergeCell ref="C6:C7"/>
    <mergeCell ref="D6:D7"/>
    <mergeCell ref="E6:E7"/>
  </mergeCells>
  <pageMargins left="0.7" right="0.7" top="0.75" bottom="0.75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8 прилож</vt:lpstr>
      <vt:lpstr>удовлетв. по показателям </vt:lpstr>
      <vt:lpstr>рейтинг</vt:lpstr>
      <vt:lpstr>неэфф. подпрограммы (2021)</vt:lpstr>
      <vt:lpstr>удовл. (неэффективные) 2023</vt:lpstr>
      <vt:lpstr>2019</vt:lpstr>
      <vt:lpstr>2020</vt:lpstr>
      <vt:lpstr>2021</vt:lpstr>
      <vt:lpstr>2022</vt:lpstr>
      <vt:lpstr>2023</vt:lpstr>
      <vt:lpstr>'8 прилож'!Область_печати</vt:lpstr>
      <vt:lpstr>'неэфф. подпрограммы (2021)'!Область_печати</vt:lpstr>
      <vt:lpstr>рейтинг!Область_печати</vt:lpstr>
      <vt:lpstr>'удовлетв. по показателям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2024-04-02T08:25:25Z</dcterms:modified>
</cp:coreProperties>
</file>